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N:\WF2_Abteilungsleseordner\04 ProFIT-Tools\"/>
    </mc:Choice>
  </mc:AlternateContent>
  <workbookProtection workbookPassword="B210" lockStructure="1"/>
  <bookViews>
    <workbookView xWindow="120" yWindow="30" windowWidth="24915" windowHeight="12585"/>
  </bookViews>
  <sheets>
    <sheet name="Angaben zum Unternehmen" sheetId="2" r:id="rId1"/>
    <sheet name="Bilanz" sheetId="1" state="hidden" r:id="rId2"/>
    <sheet name="GuV" sheetId="4" state="hidden" r:id="rId3"/>
    <sheet name="Finanzplan" sheetId="17" state="hidden" r:id="rId4"/>
    <sheet name="Plan - Rohertrag" sheetId="9" state="hidden" r:id="rId5"/>
    <sheet name="Hinweise" sheetId="20" r:id="rId6"/>
    <sheet name="Plan - Personalausgaben" sheetId="5" r:id="rId7"/>
    <sheet name="HT_Personalausgaben" sheetId="6" state="hidden" r:id="rId8"/>
    <sheet name="Plan - Betriebsausgaben" sheetId="8" r:id="rId9"/>
    <sheet name="Plan - Investitionen" sheetId="7" r:id="rId10"/>
    <sheet name="Plan - Neutrales Ergebnis" sheetId="12" state="hidden" r:id="rId11"/>
    <sheet name="Plan - Kapital" sheetId="11" state="hidden" r:id="rId12"/>
    <sheet name="HT_Liquidität_Steuer" sheetId="13" state="hidden" r:id="rId13"/>
    <sheet name="HT_Frühphase_Anker" sheetId="14" state="hidden" r:id="rId14"/>
    <sheet name="Plan - sonstige Ausgaben" sheetId="19" r:id="rId15"/>
    <sheet name="Ergebnis - Frühphasenförderung" sheetId="15" r:id="rId16"/>
    <sheet name="Ergebnis - Gesamt" sheetId="16" r:id="rId17"/>
    <sheet name="Technik_Gültigkeit" sheetId="3" state="hidden" r:id="rId18"/>
    <sheet name="Technik_Version" sheetId="18" state="hidden" r:id="rId19"/>
  </sheets>
  <definedNames>
    <definedName name="Alter">'Angaben zum Unternehmen'!$B$6</definedName>
    <definedName name="Anteil_Darlehen_Ankerprojekt">'Angaben zum Unternehmen'!$B$74</definedName>
    <definedName name="Anteil_Darlehen_Frühphase_1">'Angaben zum Unternehmen'!$B$64</definedName>
    <definedName name="Anteil_Zuschuss_Ankerprojekt">'Angaben zum Unternehmen'!$B$73</definedName>
    <definedName name="Anteil_Zuschuss_Frühphase_1">'Angaben zum Unternehmen'!$B$63</definedName>
    <definedName name="Antragsnummer">'Angaben zum Unternehmen'!$B$8</definedName>
    <definedName name="Anzahlungen">'Angaben zum Unternehmen'!$B$26</definedName>
    <definedName name="Art_BWA">'Angaben zum Unternehmen'!$B$17</definedName>
    <definedName name="Art_JA">'Angaben zum Unternehmen'!$B$11</definedName>
    <definedName name="Beginn_Ankerprojekt">'Angaben zum Unternehmen'!$B$57</definedName>
    <definedName name="Datum_Bilanzsstichtag">'Angaben zum Unternehmen'!$B$20</definedName>
    <definedName name="Datum_BWA">'Angaben zum Unternehmen'!$B$16</definedName>
    <definedName name="Datum_Ende_Planjahr_1">GuV!$H$7</definedName>
    <definedName name="Datum_FP1_Beginn">'Angaben zum Unternehmen'!$B$53</definedName>
    <definedName name="Datum_FP1_Ende">'Angaben zum Unternehmen'!$B$54</definedName>
    <definedName name="Datum_FP2_Beginn">'Angaben zum Unternehmen'!$B$55</definedName>
    <definedName name="Datum_FP2_Ende">'Angaben zum Unternehmen'!$B$56</definedName>
    <definedName name="Datum_JA">'Angaben zum Unternehmen'!$B$12</definedName>
    <definedName name="Datum_Planungsbeginn">'Angaben zum Unternehmen'!$B$21</definedName>
    <definedName name="Eigenanteil_Darlehen_Ankerprojekt">'Angaben zum Unternehmen'!$B$76</definedName>
    <definedName name="Eigenanteil_Frühphase_1">'Angaben zum Unternehmen'!$B$65</definedName>
    <definedName name="Eigenanteil_Frühphase_2">'Angaben zum Unternehmen'!$B$66</definedName>
    <definedName name="Eigenanteil_Zuschuss_Ankerprojekt">'Angaben zum Unternehmen'!$B$75</definedName>
    <definedName name="Ende_Ankerprojekt">'Angaben zum Unternehmen'!$B$58</definedName>
    <definedName name="G_BWA">Technik_Gültigkeit!$B$7:$B$8</definedName>
    <definedName name="G_JA">Technik_Gültigkeit!$B$3:$B$5</definedName>
    <definedName name="G_Monat">Technik_Gültigkeit!#REF!</definedName>
    <definedName name="G_MwSt">Technik_Gültigkeit!$B$18:$B$20</definedName>
    <definedName name="G_Verz_Personal">Technik_Gültigkeit!$B$10:$B$16</definedName>
    <definedName name="G_Verz_Umsatz">Technik_Gültigkeit!$B$10:$B$15</definedName>
    <definedName name="Höchstbetrag_Frühphase_1">'Angaben zum Unternehmen'!$B$61</definedName>
    <definedName name="Höchstbetrag_Frühphase_2">'Angaben zum Unternehmen'!$B$62</definedName>
    <definedName name="Höchstbetrag_rückzahlbare_Mittel_Ankerprojekt">'Angaben zum Unternehmen'!$B$72</definedName>
    <definedName name="Höchstbetrag_Zuschuss_Ankerprojekt">'Angaben zum Unternehmen'!$B$71</definedName>
    <definedName name="Monate_Jahr1">'Angaben zum Unternehmen'!$B$13</definedName>
    <definedName name="Mwst">'Angaben zum Unternehmen'!$B$22</definedName>
    <definedName name="Name">'Angaben zum Unternehmen'!$B$5</definedName>
    <definedName name="PV_Nummer">'Angaben zum Unternehmen'!$B$7</definedName>
    <definedName name="Version_Datum">Technik_Version!$C$2</definedName>
    <definedName name="Version_Nummer">Technik_Version!$C$1</definedName>
    <definedName name="Verzögerung_Investitionen">'Angaben zum Unternehmen'!$B$30</definedName>
    <definedName name="Verzögerung_Material">'Angaben zum Unternehmen'!$B$28</definedName>
    <definedName name="Verzögerung_Personal">'Angaben zum Unternehmen'!$B$32</definedName>
    <definedName name="Verzögerung_Sonstige">'Angaben zum Unternehmen'!$B$29</definedName>
    <definedName name="Verzögerung_Steuer">'Angaben zum Unternehmen'!$B$31</definedName>
    <definedName name="Verzögerung_Umsatz">'Angaben zum Unternehmen'!$B$27</definedName>
    <definedName name="Zins_Anker">'Angaben zum Unternehmen'!$B$77</definedName>
    <definedName name="Zins_FP1">'Angaben zum Unternehmen'!$B$67</definedName>
    <definedName name="Zins_FP2">'Angaben zum Unternehmen'!$B$68</definedName>
    <definedName name="Zins_Liquiplan">'Angaben zum Unternehmen'!$B$23</definedName>
  </definedNames>
  <calcPr calcId="162913"/>
</workbook>
</file>

<file path=xl/calcChain.xml><?xml version="1.0" encoding="utf-8"?>
<calcChain xmlns="http://schemas.openxmlformats.org/spreadsheetml/2006/main">
  <c r="B2" i="16" l="1"/>
  <c r="B2" i="15"/>
  <c r="B2" i="19"/>
  <c r="B2" i="7"/>
  <c r="B2" i="8"/>
  <c r="A2" i="16"/>
  <c r="A2" i="15"/>
  <c r="A2" i="19"/>
  <c r="A2" i="7"/>
  <c r="A2" i="8"/>
  <c r="A2" i="5"/>
  <c r="B2" i="5"/>
  <c r="E20" i="19"/>
  <c r="AI12" i="19"/>
  <c r="AE12" i="19"/>
  <c r="AA12" i="19"/>
  <c r="W12" i="19"/>
  <c r="W21" i="19" s="1"/>
  <c r="W13" i="13" s="1"/>
  <c r="S12" i="19"/>
  <c r="S21" i="19" s="1"/>
  <c r="S13" i="13" s="1"/>
  <c r="C12" i="19"/>
  <c r="C21" i="19" s="1"/>
  <c r="C13" i="13" s="1"/>
  <c r="AP22" i="8"/>
  <c r="AO22" i="8"/>
  <c r="AN22" i="8"/>
  <c r="AM22" i="8"/>
  <c r="AL22" i="8"/>
  <c r="AP21" i="8"/>
  <c r="AO21" i="8"/>
  <c r="AN21" i="8"/>
  <c r="AM21" i="8"/>
  <c r="AL21" i="8"/>
  <c r="AP20" i="8"/>
  <c r="AO20" i="8"/>
  <c r="AN20" i="8"/>
  <c r="AM20" i="8"/>
  <c r="AL20" i="8"/>
  <c r="A1" i="20"/>
  <c r="F38" i="16"/>
  <c r="E36" i="16"/>
  <c r="C35" i="16"/>
  <c r="B35" i="16"/>
  <c r="G35" i="16" s="1"/>
  <c r="F22" i="16"/>
  <c r="B12" i="2"/>
  <c r="AK17" i="19"/>
  <c r="AK20" i="19"/>
  <c r="AJ17" i="19"/>
  <c r="AJ20" i="19" s="1"/>
  <c r="AI17" i="19"/>
  <c r="AI20" i="19" s="1"/>
  <c r="AI21" i="19"/>
  <c r="AI13" i="13" s="1"/>
  <c r="AH17" i="19"/>
  <c r="AH20" i="19" s="1"/>
  <c r="AG17" i="19"/>
  <c r="AG20" i="19" s="1"/>
  <c r="AF17" i="19"/>
  <c r="AF20" i="19"/>
  <c r="AE17" i="19"/>
  <c r="AD17" i="19"/>
  <c r="AD20" i="19"/>
  <c r="AC17" i="19"/>
  <c r="AC20" i="19"/>
  <c r="AB17" i="19"/>
  <c r="AB20" i="19"/>
  <c r="AA17" i="19"/>
  <c r="AA20" i="19"/>
  <c r="Z17" i="19"/>
  <c r="Z20" i="19"/>
  <c r="Y17" i="19"/>
  <c r="Y20" i="19"/>
  <c r="Y13" i="13"/>
  <c r="X17" i="19"/>
  <c r="X20" i="19"/>
  <c r="W17" i="19"/>
  <c r="W20" i="19" s="1"/>
  <c r="V17" i="19"/>
  <c r="V20" i="19" s="1"/>
  <c r="U17" i="19"/>
  <c r="U20" i="19" s="1"/>
  <c r="T17" i="19"/>
  <c r="T20" i="19" s="1"/>
  <c r="S17" i="19"/>
  <c r="S20" i="19" s="1"/>
  <c r="R17" i="19"/>
  <c r="R20" i="19" s="1"/>
  <c r="Q17" i="19"/>
  <c r="Q20" i="19" s="1"/>
  <c r="Q21" i="19"/>
  <c r="Q13" i="13" s="1"/>
  <c r="P17" i="19"/>
  <c r="P20" i="19" s="1"/>
  <c r="O17" i="19"/>
  <c r="N17" i="19"/>
  <c r="M17" i="19"/>
  <c r="M20" i="19" s="1"/>
  <c r="L17" i="19"/>
  <c r="L20" i="19"/>
  <c r="L13" i="13"/>
  <c r="K17" i="19"/>
  <c r="K20" i="19" s="1"/>
  <c r="J17" i="19"/>
  <c r="J20" i="19" s="1"/>
  <c r="I17" i="19"/>
  <c r="I20" i="19" s="1"/>
  <c r="H17" i="19"/>
  <c r="H20" i="19"/>
  <c r="G17" i="19"/>
  <c r="G20" i="19" s="1"/>
  <c r="F17" i="19"/>
  <c r="F20" i="19"/>
  <c r="E17" i="19"/>
  <c r="D17" i="19"/>
  <c r="D20" i="19" s="1"/>
  <c r="C17" i="19"/>
  <c r="C20" i="19" s="1"/>
  <c r="B17" i="19"/>
  <c r="B20" i="19"/>
  <c r="B13" i="13"/>
  <c r="AK9" i="19"/>
  <c r="AK12" i="19" s="1"/>
  <c r="AJ9" i="19"/>
  <c r="AJ12" i="19" s="1"/>
  <c r="AI9" i="19"/>
  <c r="AH9" i="19"/>
  <c r="AH12" i="19" s="1"/>
  <c r="AG9" i="19"/>
  <c r="AG12" i="19" s="1"/>
  <c r="AG21" i="19" s="1"/>
  <c r="AG13" i="13" s="1"/>
  <c r="AF9" i="19"/>
  <c r="AF12" i="19" s="1"/>
  <c r="AE9" i="19"/>
  <c r="AD9" i="19"/>
  <c r="AD12" i="19" s="1"/>
  <c r="AC9" i="19"/>
  <c r="AC12" i="19" s="1"/>
  <c r="AC21" i="19" s="1"/>
  <c r="AC13" i="13" s="1"/>
  <c r="AB9" i="19"/>
  <c r="AB12" i="19" s="1"/>
  <c r="AA9" i="19"/>
  <c r="Z9" i="19"/>
  <c r="Y9" i="19"/>
  <c r="Y12" i="19" s="1"/>
  <c r="Y21" i="19" s="1"/>
  <c r="X9" i="19"/>
  <c r="X12" i="19" s="1"/>
  <c r="X21" i="19" s="1"/>
  <c r="X13" i="13" s="1"/>
  <c r="W9" i="19"/>
  <c r="V9" i="19"/>
  <c r="V12" i="19" s="1"/>
  <c r="U9" i="19"/>
  <c r="U12" i="19" s="1"/>
  <c r="U21" i="19" s="1"/>
  <c r="U13" i="13" s="1"/>
  <c r="T9" i="19"/>
  <c r="T12" i="19" s="1"/>
  <c r="S9" i="19"/>
  <c r="R9" i="19"/>
  <c r="R12" i="19" s="1"/>
  <c r="Q9" i="19"/>
  <c r="Q12" i="19" s="1"/>
  <c r="P9" i="19"/>
  <c r="P12" i="19" s="1"/>
  <c r="O9" i="19"/>
  <c r="O12" i="19" s="1"/>
  <c r="N9" i="19"/>
  <c r="N12" i="19" s="1"/>
  <c r="M9" i="19"/>
  <c r="M12" i="19" s="1"/>
  <c r="L9" i="19"/>
  <c r="L12" i="19" s="1"/>
  <c r="L21" i="19" s="1"/>
  <c r="K9" i="19"/>
  <c r="K12" i="19" s="1"/>
  <c r="K21" i="19" s="1"/>
  <c r="K13" i="13" s="1"/>
  <c r="J9" i="19"/>
  <c r="J12" i="19" s="1"/>
  <c r="I9" i="19"/>
  <c r="I12" i="19" s="1"/>
  <c r="H9" i="19"/>
  <c r="H12" i="19" s="1"/>
  <c r="H21" i="19" s="1"/>
  <c r="H13" i="13" s="1"/>
  <c r="G9" i="19"/>
  <c r="G12" i="19" s="1"/>
  <c r="G21" i="19" s="1"/>
  <c r="G13" i="13" s="1"/>
  <c r="F9" i="19"/>
  <c r="F12" i="19" s="1"/>
  <c r="F21" i="19" s="1"/>
  <c r="F13" i="13" s="1"/>
  <c r="E9" i="19"/>
  <c r="E12" i="19" s="1"/>
  <c r="E21" i="19" s="1"/>
  <c r="E13" i="13" s="1"/>
  <c r="D9" i="19"/>
  <c r="D12" i="19" s="1"/>
  <c r="C9" i="19"/>
  <c r="B9" i="19"/>
  <c r="B12" i="19" s="1"/>
  <c r="B21" i="19" s="1"/>
  <c r="B21" i="2"/>
  <c r="D48" i="2" s="1"/>
  <c r="A50" i="16"/>
  <c r="AP8" i="19"/>
  <c r="AP11" i="19"/>
  <c r="AP10" i="19"/>
  <c r="F35" i="16" s="1"/>
  <c r="AP16" i="19"/>
  <c r="AP19" i="19"/>
  <c r="AP18" i="19"/>
  <c r="F32" i="16" s="1"/>
  <c r="AO8" i="19"/>
  <c r="AO11" i="19"/>
  <c r="AO10" i="19"/>
  <c r="E35" i="16" s="1"/>
  <c r="AO16" i="19"/>
  <c r="AO19" i="19"/>
  <c r="AO18" i="19"/>
  <c r="E32" i="16" s="1"/>
  <c r="AN8" i="19"/>
  <c r="AN11" i="19"/>
  <c r="AN10" i="19"/>
  <c r="D35" i="16" s="1"/>
  <c r="AN16" i="19"/>
  <c r="AN19" i="19"/>
  <c r="AN18" i="19"/>
  <c r="D32" i="16" s="1"/>
  <c r="AM8" i="19"/>
  <c r="AM11" i="19"/>
  <c r="AM10" i="19"/>
  <c r="AM16" i="19"/>
  <c r="AM19" i="19"/>
  <c r="AM18" i="19"/>
  <c r="C32" i="16" s="1"/>
  <c r="AL8" i="19"/>
  <c r="AL11" i="19"/>
  <c r="AL10" i="19"/>
  <c r="AL16" i="19"/>
  <c r="AL19" i="19"/>
  <c r="AL18" i="19"/>
  <c r="B32" i="16" s="1"/>
  <c r="AL13" i="19"/>
  <c r="AM13" i="19"/>
  <c r="AN13" i="19"/>
  <c r="AO13" i="19"/>
  <c r="AP13" i="19"/>
  <c r="AL14" i="19"/>
  <c r="AM14" i="19"/>
  <c r="AN14" i="19"/>
  <c r="AO14" i="19"/>
  <c r="AP14" i="19"/>
  <c r="AK15" i="19"/>
  <c r="AJ15" i="19"/>
  <c r="AI15" i="19"/>
  <c r="AH15" i="19"/>
  <c r="AG15" i="19"/>
  <c r="AF15" i="19"/>
  <c r="AE15" i="19"/>
  <c r="AD15" i="19"/>
  <c r="AC15" i="19"/>
  <c r="AB15" i="19"/>
  <c r="AA15" i="19"/>
  <c r="Z15" i="19"/>
  <c r="Y15" i="19"/>
  <c r="X15" i="19"/>
  <c r="W15" i="19"/>
  <c r="V15" i="19"/>
  <c r="U15" i="19"/>
  <c r="T15" i="19"/>
  <c r="S15" i="19"/>
  <c r="R15" i="19"/>
  <c r="Q15" i="19"/>
  <c r="P15" i="19"/>
  <c r="O15" i="19"/>
  <c r="N15" i="19"/>
  <c r="M15" i="19"/>
  <c r="L15" i="19"/>
  <c r="K15" i="19"/>
  <c r="J15" i="19"/>
  <c r="I15" i="19"/>
  <c r="H15" i="19"/>
  <c r="G15" i="19"/>
  <c r="F15" i="19"/>
  <c r="E15" i="19"/>
  <c r="D15" i="19"/>
  <c r="C15" i="19"/>
  <c r="B15" i="19"/>
  <c r="B1" i="19"/>
  <c r="AP25" i="8"/>
  <c r="AO25" i="8"/>
  <c r="E22" i="16" s="1"/>
  <c r="AN25" i="8"/>
  <c r="D22" i="16" s="1"/>
  <c r="AM25" i="8"/>
  <c r="C22" i="16" s="1"/>
  <c r="AL25" i="8"/>
  <c r="B22" i="16" s="1"/>
  <c r="B13" i="2"/>
  <c r="B54" i="2"/>
  <c r="AH24" i="8"/>
  <c r="AI24" i="8"/>
  <c r="AI11" i="14" s="1"/>
  <c r="AJ24" i="8"/>
  <c r="AK24" i="8"/>
  <c r="AK11" i="14"/>
  <c r="AH12" i="14"/>
  <c r="AI12" i="14"/>
  <c r="AJ12" i="14"/>
  <c r="AP12" i="14" s="1"/>
  <c r="AK12" i="14"/>
  <c r="B24" i="8"/>
  <c r="C24" i="8"/>
  <c r="D24" i="8"/>
  <c r="D11" i="14" s="1"/>
  <c r="E24" i="8"/>
  <c r="F24" i="8"/>
  <c r="F11" i="14"/>
  <c r="G24" i="8"/>
  <c r="H24" i="8"/>
  <c r="H11" i="14" s="1"/>
  <c r="I24" i="8"/>
  <c r="J24" i="8"/>
  <c r="J11" i="14"/>
  <c r="K24" i="8"/>
  <c r="L24" i="8"/>
  <c r="M24" i="8"/>
  <c r="N24" i="8"/>
  <c r="N11" i="14"/>
  <c r="O24" i="8"/>
  <c r="P24" i="8"/>
  <c r="P11" i="14" s="1"/>
  <c r="Q24" i="8"/>
  <c r="R24" i="8"/>
  <c r="R11" i="14"/>
  <c r="S24" i="8"/>
  <c r="T24" i="8"/>
  <c r="T11" i="14" s="1"/>
  <c r="U24" i="8"/>
  <c r="V24" i="8"/>
  <c r="V11" i="14" s="1"/>
  <c r="W24" i="8"/>
  <c r="X24" i="8"/>
  <c r="X11" i="14" s="1"/>
  <c r="Y24" i="8"/>
  <c r="Z24" i="8"/>
  <c r="Z11" i="14"/>
  <c r="AA24" i="8"/>
  <c r="AB24" i="8"/>
  <c r="AC24" i="8"/>
  <c r="AD24" i="8"/>
  <c r="AD11" i="14" s="1"/>
  <c r="AE24" i="8"/>
  <c r="AE11" i="14" s="1"/>
  <c r="AF24" i="8"/>
  <c r="AF11" i="14"/>
  <c r="AG24" i="8"/>
  <c r="B12" i="14"/>
  <c r="C12" i="14"/>
  <c r="D12" i="14"/>
  <c r="E12" i="14"/>
  <c r="F12" i="14"/>
  <c r="G12" i="14"/>
  <c r="H12" i="14"/>
  <c r="I12" i="14"/>
  <c r="J12" i="14"/>
  <c r="K12" i="14"/>
  <c r="L12" i="14"/>
  <c r="M12" i="14"/>
  <c r="N12" i="14"/>
  <c r="O12" i="14"/>
  <c r="P12" i="14"/>
  <c r="Q12" i="14"/>
  <c r="R12" i="14"/>
  <c r="S12" i="14"/>
  <c r="T12" i="14"/>
  <c r="U12" i="14"/>
  <c r="V12" i="14"/>
  <c r="W12" i="14"/>
  <c r="X12" i="14"/>
  <c r="Y12" i="14"/>
  <c r="Z12" i="14"/>
  <c r="AA12" i="14"/>
  <c r="AB12" i="14"/>
  <c r="AC12" i="14"/>
  <c r="AD12" i="14"/>
  <c r="AE12" i="14"/>
  <c r="AF12" i="14"/>
  <c r="AG12" i="14"/>
  <c r="AL27" i="8"/>
  <c r="B34" i="16" s="1"/>
  <c r="AM27" i="8"/>
  <c r="AN27" i="8"/>
  <c r="AO27" i="8"/>
  <c r="E34" i="16" s="1"/>
  <c r="AP27" i="8"/>
  <c r="F34" i="16" s="1"/>
  <c r="AL28" i="8"/>
  <c r="AM28" i="8"/>
  <c r="C36" i="16"/>
  <c r="AN28" i="8"/>
  <c r="D36" i="16"/>
  <c r="AO28" i="8"/>
  <c r="AP28" i="8"/>
  <c r="AP31" i="8" s="1"/>
  <c r="AL29" i="8"/>
  <c r="B37" i="16" s="1"/>
  <c r="AM29" i="8"/>
  <c r="C37" i="16" s="1"/>
  <c r="AN29" i="8"/>
  <c r="D37" i="16" s="1"/>
  <c r="AO29" i="8"/>
  <c r="E37" i="16" s="1"/>
  <c r="AP29" i="8"/>
  <c r="F37" i="16" s="1"/>
  <c r="AL30" i="8"/>
  <c r="B38" i="16" s="1"/>
  <c r="AM30" i="8"/>
  <c r="C38" i="16" s="1"/>
  <c r="AN30" i="8"/>
  <c r="D38" i="16" s="1"/>
  <c r="AO30" i="8"/>
  <c r="E38" i="16" s="1"/>
  <c r="AP30" i="8"/>
  <c r="B24" i="17"/>
  <c r="H6" i="1"/>
  <c r="D6" i="4"/>
  <c r="D6" i="1"/>
  <c r="A1" i="2"/>
  <c r="B6" i="1"/>
  <c r="B6" i="4"/>
  <c r="AL9" i="9"/>
  <c r="AL10" i="9"/>
  <c r="AL11" i="9"/>
  <c r="AL12" i="9"/>
  <c r="AL13" i="9"/>
  <c r="AL14" i="9"/>
  <c r="F10" i="4" s="1"/>
  <c r="F13" i="4" s="1"/>
  <c r="AL19" i="9"/>
  <c r="AL20" i="9"/>
  <c r="F11" i="4"/>
  <c r="AL21" i="9"/>
  <c r="F12" i="4"/>
  <c r="B16" i="9"/>
  <c r="B9" i="13" s="1"/>
  <c r="B14" i="9"/>
  <c r="B8" i="13" s="1"/>
  <c r="B12" i="13"/>
  <c r="C9" i="17" s="1"/>
  <c r="E37" i="2"/>
  <c r="B10" i="17"/>
  <c r="B9" i="6"/>
  <c r="B10" i="6"/>
  <c r="B54" i="6"/>
  <c r="B56" i="6"/>
  <c r="B58" i="6"/>
  <c r="B62" i="6"/>
  <c r="B63" i="6" s="1"/>
  <c r="B64" i="6"/>
  <c r="B66" i="6"/>
  <c r="B67" i="6"/>
  <c r="B69" i="6" s="1"/>
  <c r="B68" i="6"/>
  <c r="B70" i="6"/>
  <c r="B71" i="6"/>
  <c r="B73" i="6" s="1"/>
  <c r="B72" i="6"/>
  <c r="B74" i="6"/>
  <c r="B75" i="6"/>
  <c r="B77" i="6" s="1"/>
  <c r="B76" i="6"/>
  <c r="B78" i="6"/>
  <c r="B79" i="6"/>
  <c r="B81" i="6" s="1"/>
  <c r="B80" i="6"/>
  <c r="B82" i="6"/>
  <c r="B83" i="6"/>
  <c r="B85" i="6" s="1"/>
  <c r="B84" i="6"/>
  <c r="B86" i="6"/>
  <c r="B87" i="6"/>
  <c r="B89" i="6" s="1"/>
  <c r="B88" i="6"/>
  <c r="B90" i="6"/>
  <c r="B91" i="6"/>
  <c r="B93" i="6" s="1"/>
  <c r="B92" i="6"/>
  <c r="B99" i="6"/>
  <c r="B100" i="6"/>
  <c r="B102" i="6" s="1"/>
  <c r="B101" i="6"/>
  <c r="B103" i="6"/>
  <c r="B104" i="6"/>
  <c r="B106" i="6" s="1"/>
  <c r="B105" i="6"/>
  <c r="B107" i="6"/>
  <c r="B108" i="6"/>
  <c r="B110" i="6" s="1"/>
  <c r="B109" i="6"/>
  <c r="B111" i="6"/>
  <c r="B112" i="6"/>
  <c r="B113" i="6"/>
  <c r="B115" i="6"/>
  <c r="B116" i="6"/>
  <c r="B118" i="6" s="1"/>
  <c r="B117" i="6"/>
  <c r="B119" i="6"/>
  <c r="B121" i="6"/>
  <c r="B122" i="6" s="1"/>
  <c r="B120" i="6"/>
  <c r="B123" i="6"/>
  <c r="B125" i="6"/>
  <c r="B124" i="6"/>
  <c r="B127" i="6"/>
  <c r="B129" i="6"/>
  <c r="B128" i="6"/>
  <c r="B131" i="6"/>
  <c r="B133" i="6" s="1"/>
  <c r="B132" i="6"/>
  <c r="B134" i="6" s="1"/>
  <c r="B135" i="6"/>
  <c r="B137" i="6" s="1"/>
  <c r="B136" i="6"/>
  <c r="B138" i="6"/>
  <c r="B144" i="6"/>
  <c r="B148" i="6"/>
  <c r="B150" i="6" s="1"/>
  <c r="B149" i="6"/>
  <c r="B152" i="6"/>
  <c r="B156" i="6"/>
  <c r="B158" i="6" s="1"/>
  <c r="B157" i="6"/>
  <c r="B160" i="6"/>
  <c r="B161" i="6"/>
  <c r="B162" i="6"/>
  <c r="B164" i="6"/>
  <c r="B165" i="6" s="1"/>
  <c r="B166" i="6"/>
  <c r="B168" i="6"/>
  <c r="B172" i="6"/>
  <c r="B174" i="6" s="1"/>
  <c r="B173" i="6"/>
  <c r="B175" i="6" s="1"/>
  <c r="B176" i="6"/>
  <c r="B180" i="6"/>
  <c r="B182" i="6" s="1"/>
  <c r="B181" i="6"/>
  <c r="C9" i="6"/>
  <c r="C10" i="6"/>
  <c r="C12" i="6" s="1"/>
  <c r="C11" i="6"/>
  <c r="C54" i="6"/>
  <c r="C55" i="6"/>
  <c r="C57" i="6" s="1"/>
  <c r="C56" i="6"/>
  <c r="C58" i="6"/>
  <c r="C59" i="6"/>
  <c r="C61" i="6" s="1"/>
  <c r="C60" i="6"/>
  <c r="C62" i="6"/>
  <c r="C63" i="6"/>
  <c r="C65" i="6" s="1"/>
  <c r="C64" i="6"/>
  <c r="C66" i="6"/>
  <c r="C67" i="6"/>
  <c r="C68" i="6"/>
  <c r="C70" i="6"/>
  <c r="C71" i="6"/>
  <c r="C73" i="6"/>
  <c r="C72" i="6"/>
  <c r="C74" i="6"/>
  <c r="C78" i="6"/>
  <c r="C82" i="6"/>
  <c r="C86" i="6"/>
  <c r="C90" i="6"/>
  <c r="C99" i="6"/>
  <c r="C101" i="6" s="1"/>
  <c r="C100" i="6"/>
  <c r="C103" i="6"/>
  <c r="C104" i="6"/>
  <c r="C105" i="6"/>
  <c r="C107" i="6"/>
  <c r="C108" i="6"/>
  <c r="C109" i="6"/>
  <c r="C111" i="6"/>
  <c r="C115" i="6"/>
  <c r="C116" i="6" s="1"/>
  <c r="C117" i="6"/>
  <c r="C119" i="6"/>
  <c r="C121" i="6"/>
  <c r="C123" i="6"/>
  <c r="C127" i="6"/>
  <c r="C129" i="6" s="1"/>
  <c r="C131" i="6"/>
  <c r="C135" i="6"/>
  <c r="C137" i="6"/>
  <c r="C144" i="6"/>
  <c r="C146" i="6" s="1"/>
  <c r="C145" i="6"/>
  <c r="C147" i="6"/>
  <c r="C148" i="6"/>
  <c r="C152" i="6"/>
  <c r="C156" i="6"/>
  <c r="C157" i="6"/>
  <c r="C158" i="6"/>
  <c r="C160" i="6"/>
  <c r="C163" i="6" s="1"/>
  <c r="C161" i="6"/>
  <c r="C162" i="6"/>
  <c r="C164" i="6"/>
  <c r="C168" i="6"/>
  <c r="C172" i="6"/>
  <c r="C176" i="6"/>
  <c r="C180" i="6"/>
  <c r="D9" i="6"/>
  <c r="D54" i="6"/>
  <c r="D55" i="6" s="1"/>
  <c r="D58" i="6"/>
  <c r="D59" i="6"/>
  <c r="D62" i="6"/>
  <c r="D63" i="6" s="1"/>
  <c r="D66" i="6"/>
  <c r="D70" i="6"/>
  <c r="D71" i="6"/>
  <c r="D74" i="6"/>
  <c r="D78" i="6"/>
  <c r="D82" i="6"/>
  <c r="D86" i="6"/>
  <c r="D87" i="6" s="1"/>
  <c r="D90" i="6"/>
  <c r="D99" i="6"/>
  <c r="D103" i="6"/>
  <c r="D105" i="6" s="1"/>
  <c r="D106" i="6" s="1"/>
  <c r="D104" i="6"/>
  <c r="D107" i="6"/>
  <c r="D108" i="6"/>
  <c r="D109" i="6"/>
  <c r="D111" i="6"/>
  <c r="D112" i="6"/>
  <c r="D113" i="6"/>
  <c r="D115" i="6"/>
  <c r="D119" i="6"/>
  <c r="D123" i="6"/>
  <c r="D125" i="6" s="1"/>
  <c r="D127" i="6"/>
  <c r="D131" i="6"/>
  <c r="D133" i="6" s="1"/>
  <c r="D135" i="6"/>
  <c r="D144" i="6"/>
  <c r="D145" i="6" s="1"/>
  <c r="D148" i="6"/>
  <c r="D152" i="6"/>
  <c r="D153" i="6"/>
  <c r="D156" i="6"/>
  <c r="D160" i="6"/>
  <c r="D161" i="6"/>
  <c r="D164" i="6"/>
  <c r="D168" i="6"/>
  <c r="D169" i="6"/>
  <c r="D170" i="6"/>
  <c r="D172" i="6"/>
  <c r="D173" i="6"/>
  <c r="D175" i="6" s="1"/>
  <c r="D174" i="6"/>
  <c r="D176" i="6"/>
  <c r="D177" i="6"/>
  <c r="D179" i="6" s="1"/>
  <c r="D178" i="6"/>
  <c r="D180" i="6"/>
  <c r="D181" i="6"/>
  <c r="D182" i="6"/>
  <c r="E9" i="6"/>
  <c r="E54" i="6"/>
  <c r="E58" i="6"/>
  <c r="E59" i="6" s="1"/>
  <c r="E62" i="6"/>
  <c r="E63" i="6"/>
  <c r="E66" i="6"/>
  <c r="E70" i="6"/>
  <c r="E71" i="6"/>
  <c r="E74" i="6"/>
  <c r="E78" i="6"/>
  <c r="E80" i="6" s="1"/>
  <c r="E81" i="6"/>
  <c r="E79" i="6"/>
  <c r="E82" i="6"/>
  <c r="E83" i="6"/>
  <c r="E84" i="6"/>
  <c r="E86" i="6"/>
  <c r="E87" i="6"/>
  <c r="E88" i="6"/>
  <c r="E90" i="6"/>
  <c r="E99" i="6"/>
  <c r="E103" i="6"/>
  <c r="E104" i="6"/>
  <c r="E107" i="6"/>
  <c r="E111" i="6"/>
  <c r="E113" i="6" s="1"/>
  <c r="E112" i="6"/>
  <c r="E115" i="6"/>
  <c r="E117" i="6" s="1"/>
  <c r="E116" i="6"/>
  <c r="E119" i="6"/>
  <c r="E121" i="6"/>
  <c r="E120" i="6"/>
  <c r="E123" i="6"/>
  <c r="E125" i="6"/>
  <c r="E124" i="6"/>
  <c r="E127" i="6"/>
  <c r="E130" i="6" s="1"/>
  <c r="E129" i="6"/>
  <c r="E128" i="6"/>
  <c r="E131" i="6"/>
  <c r="E132" i="6" s="1"/>
  <c r="E134" i="6" s="1"/>
  <c r="E133" i="6"/>
  <c r="E135" i="6"/>
  <c r="E137" i="6"/>
  <c r="E136" i="6"/>
  <c r="E144" i="6"/>
  <c r="E146" i="6" s="1"/>
  <c r="E147" i="6"/>
  <c r="E145" i="6"/>
  <c r="E148" i="6"/>
  <c r="E149" i="6"/>
  <c r="E150" i="6"/>
  <c r="E152" i="6"/>
  <c r="E153" i="6"/>
  <c r="E154" i="6"/>
  <c r="E156" i="6"/>
  <c r="E158" i="6" s="1"/>
  <c r="E160" i="6"/>
  <c r="E164" i="6"/>
  <c r="E168" i="6"/>
  <c r="E172" i="6"/>
  <c r="E176" i="6"/>
  <c r="E180" i="6"/>
  <c r="E182" i="6"/>
  <c r="F9" i="6"/>
  <c r="F54" i="6"/>
  <c r="F56" i="6" s="1"/>
  <c r="F58" i="6"/>
  <c r="F62" i="6"/>
  <c r="F66" i="6"/>
  <c r="F70" i="6"/>
  <c r="F74" i="6"/>
  <c r="F78" i="6"/>
  <c r="F79" i="6"/>
  <c r="F80" i="6"/>
  <c r="F82" i="6"/>
  <c r="F83" i="6"/>
  <c r="F84" i="6"/>
  <c r="F86" i="6"/>
  <c r="F89" i="6" s="1"/>
  <c r="F87" i="6"/>
  <c r="F88" i="6"/>
  <c r="F90" i="6"/>
  <c r="F93" i="6" s="1"/>
  <c r="F91" i="6"/>
  <c r="F92" i="6"/>
  <c r="F99" i="6"/>
  <c r="F103" i="6"/>
  <c r="F104" i="6" s="1"/>
  <c r="F107" i="6"/>
  <c r="F111" i="6"/>
  <c r="F112" i="6"/>
  <c r="F115" i="6"/>
  <c r="F119" i="6"/>
  <c r="F121" i="6"/>
  <c r="F123" i="6"/>
  <c r="F127" i="6"/>
  <c r="F129" i="6"/>
  <c r="F131" i="6"/>
  <c r="F135" i="6"/>
  <c r="F137" i="6" s="1"/>
  <c r="F144" i="6"/>
  <c r="F145" i="6"/>
  <c r="F148" i="6"/>
  <c r="F149" i="6" s="1"/>
  <c r="F152" i="6"/>
  <c r="F156" i="6"/>
  <c r="F157" i="6" s="1"/>
  <c r="F160" i="6"/>
  <c r="F161" i="6"/>
  <c r="F164" i="6"/>
  <c r="F168" i="6"/>
  <c r="F169" i="6"/>
  <c r="F172" i="6"/>
  <c r="F176" i="6"/>
  <c r="F177" i="6"/>
  <c r="F180" i="6"/>
  <c r="G9" i="6"/>
  <c r="G10" i="6"/>
  <c r="G54" i="6"/>
  <c r="G58" i="6"/>
  <c r="G59" i="6"/>
  <c r="G62" i="6"/>
  <c r="G66" i="6"/>
  <c r="G67" i="6"/>
  <c r="G70" i="6"/>
  <c r="G74" i="6"/>
  <c r="G78" i="6"/>
  <c r="G82" i="6"/>
  <c r="G86" i="6"/>
  <c r="G90" i="6"/>
  <c r="G99" i="6"/>
  <c r="G101" i="6" s="1"/>
  <c r="G103" i="6"/>
  <c r="G107" i="6"/>
  <c r="G108" i="6"/>
  <c r="G111" i="6"/>
  <c r="G115" i="6"/>
  <c r="G116" i="6"/>
  <c r="G119" i="6"/>
  <c r="G123" i="6"/>
  <c r="G125" i="6"/>
  <c r="G124" i="6"/>
  <c r="G127" i="6"/>
  <c r="G129" i="6"/>
  <c r="G128" i="6"/>
  <c r="G131" i="6"/>
  <c r="G132" i="6" s="1"/>
  <c r="G134" i="6" s="1"/>
  <c r="G133" i="6"/>
  <c r="G135" i="6"/>
  <c r="G137" i="6"/>
  <c r="G136" i="6"/>
  <c r="G144" i="6"/>
  <c r="G145" i="6"/>
  <c r="G146" i="6"/>
  <c r="G148" i="6"/>
  <c r="G149" i="6"/>
  <c r="G150" i="6"/>
  <c r="G152" i="6"/>
  <c r="G156" i="6"/>
  <c r="G160" i="6"/>
  <c r="G162" i="6" s="1"/>
  <c r="G161" i="6"/>
  <c r="G163" i="6"/>
  <c r="G164" i="6"/>
  <c r="G165" i="6"/>
  <c r="G168" i="6"/>
  <c r="G172" i="6"/>
  <c r="G173" i="6"/>
  <c r="G176" i="6"/>
  <c r="G177" i="6" s="1"/>
  <c r="G180" i="6"/>
  <c r="G181" i="6"/>
  <c r="H9" i="6"/>
  <c r="H10" i="6" s="1"/>
  <c r="H54" i="6"/>
  <c r="H58" i="6"/>
  <c r="H62" i="6"/>
  <c r="H66" i="6"/>
  <c r="H70" i="6"/>
  <c r="H74" i="6"/>
  <c r="H75" i="6" s="1"/>
  <c r="H78" i="6"/>
  <c r="H79" i="6"/>
  <c r="H82" i="6"/>
  <c r="H83" i="6" s="1"/>
  <c r="H86" i="6"/>
  <c r="H87" i="6"/>
  <c r="H90" i="6"/>
  <c r="H91" i="6" s="1"/>
  <c r="H99" i="6"/>
  <c r="H101" i="6" s="1"/>
  <c r="H100" i="6"/>
  <c r="H103" i="6"/>
  <c r="H104" i="6"/>
  <c r="H140" i="6" s="1"/>
  <c r="H105" i="6"/>
  <c r="H107" i="6"/>
  <c r="H108" i="6"/>
  <c r="H109" i="6"/>
  <c r="H111" i="6"/>
  <c r="H112" i="6"/>
  <c r="H113" i="6"/>
  <c r="H114" i="6" s="1"/>
  <c r="H115" i="6"/>
  <c r="H116" i="6"/>
  <c r="H117" i="6"/>
  <c r="H118" i="6" s="1"/>
  <c r="H119" i="6"/>
  <c r="H120" i="6"/>
  <c r="H121" i="6"/>
  <c r="H122" i="6"/>
  <c r="H123" i="6"/>
  <c r="H124" i="6"/>
  <c r="H125" i="6"/>
  <c r="H126" i="6"/>
  <c r="H127" i="6"/>
  <c r="H128" i="6"/>
  <c r="H129" i="6"/>
  <c r="H130" i="6"/>
  <c r="H131" i="6"/>
  <c r="H132" i="6"/>
  <c r="H133" i="6"/>
  <c r="H134" i="6"/>
  <c r="H135" i="6"/>
  <c r="H136" i="6"/>
  <c r="H137" i="6"/>
  <c r="H138" i="6"/>
  <c r="H144" i="6"/>
  <c r="H145" i="6"/>
  <c r="H146" i="6"/>
  <c r="H147" i="6" s="1"/>
  <c r="H148" i="6"/>
  <c r="H149" i="6"/>
  <c r="H150" i="6"/>
  <c r="H152" i="6"/>
  <c r="H153" i="6"/>
  <c r="H154" i="6"/>
  <c r="H156" i="6"/>
  <c r="H160" i="6"/>
  <c r="H164" i="6"/>
  <c r="H168" i="6"/>
  <c r="H170" i="6" s="1"/>
  <c r="H169" i="6"/>
  <c r="H172" i="6"/>
  <c r="H174" i="6" s="1"/>
  <c r="H175" i="6" s="1"/>
  <c r="H173" i="6"/>
  <c r="H176" i="6"/>
  <c r="H178" i="6" s="1"/>
  <c r="H179" i="6" s="1"/>
  <c r="H177" i="6"/>
  <c r="H180" i="6"/>
  <c r="H181" i="6"/>
  <c r="H182" i="6"/>
  <c r="I9" i="6"/>
  <c r="I10" i="6"/>
  <c r="I11" i="6"/>
  <c r="I12" i="6" s="1"/>
  <c r="I54" i="6"/>
  <c r="I55" i="6"/>
  <c r="I57" i="6"/>
  <c r="I56" i="6"/>
  <c r="I58" i="6"/>
  <c r="I59" i="6"/>
  <c r="I60" i="6"/>
  <c r="I61" i="6" s="1"/>
  <c r="I62" i="6"/>
  <c r="I63" i="6"/>
  <c r="I64" i="6"/>
  <c r="I65" i="6" s="1"/>
  <c r="I66" i="6"/>
  <c r="I67" i="6"/>
  <c r="I69" i="6"/>
  <c r="I68" i="6"/>
  <c r="I70" i="6"/>
  <c r="I71" i="6"/>
  <c r="I72" i="6"/>
  <c r="I74" i="6"/>
  <c r="I78" i="6"/>
  <c r="I82" i="6"/>
  <c r="I84" i="6" s="1"/>
  <c r="I85" i="6"/>
  <c r="I83" i="6"/>
  <c r="I86" i="6"/>
  <c r="I87" i="6"/>
  <c r="I88" i="6"/>
  <c r="I90" i="6"/>
  <c r="I91" i="6"/>
  <c r="I92" i="6"/>
  <c r="I99" i="6"/>
  <c r="I100" i="6" s="1"/>
  <c r="I103" i="6"/>
  <c r="I104" i="6"/>
  <c r="I107" i="6"/>
  <c r="I108" i="6" s="1"/>
  <c r="I111" i="6"/>
  <c r="I112" i="6"/>
  <c r="I115" i="6"/>
  <c r="I116" i="6" s="1"/>
  <c r="I119" i="6"/>
  <c r="I121" i="6"/>
  <c r="I123" i="6"/>
  <c r="I125" i="6" s="1"/>
  <c r="I127" i="6"/>
  <c r="I129" i="6"/>
  <c r="I131" i="6"/>
  <c r="I133" i="6" s="1"/>
  <c r="I135" i="6"/>
  <c r="I137" i="6"/>
  <c r="I144" i="6"/>
  <c r="I148" i="6"/>
  <c r="I152" i="6"/>
  <c r="I156" i="6"/>
  <c r="I160" i="6"/>
  <c r="I164" i="6"/>
  <c r="I168" i="6"/>
  <c r="I172" i="6"/>
  <c r="I176" i="6"/>
  <c r="I180" i="6"/>
  <c r="J9" i="6"/>
  <c r="J54" i="6"/>
  <c r="J58" i="6"/>
  <c r="J59" i="6" s="1"/>
  <c r="J62" i="6"/>
  <c r="J66" i="6"/>
  <c r="J67" i="6"/>
  <c r="J70" i="6"/>
  <c r="J74" i="6"/>
  <c r="J78" i="6"/>
  <c r="J79" i="6"/>
  <c r="J81" i="6" s="1"/>
  <c r="J80" i="6"/>
  <c r="J82" i="6"/>
  <c r="J83" i="6"/>
  <c r="J85" i="6" s="1"/>
  <c r="J84" i="6"/>
  <c r="J86" i="6"/>
  <c r="J87" i="6"/>
  <c r="J89" i="6" s="1"/>
  <c r="J88" i="6"/>
  <c r="J90" i="6"/>
  <c r="J91" i="6"/>
  <c r="J93" i="6" s="1"/>
  <c r="J92" i="6"/>
  <c r="J99" i="6"/>
  <c r="J100" i="6"/>
  <c r="J103" i="6"/>
  <c r="J107" i="6"/>
  <c r="J108" i="6" s="1"/>
  <c r="J111" i="6"/>
  <c r="J112" i="6"/>
  <c r="J115" i="6"/>
  <c r="J116" i="6" s="1"/>
  <c r="J119" i="6"/>
  <c r="J121" i="6" s="1"/>
  <c r="J123" i="6"/>
  <c r="J125" i="6" s="1"/>
  <c r="J127" i="6"/>
  <c r="J129" i="6"/>
  <c r="J131" i="6"/>
  <c r="J133" i="6" s="1"/>
  <c r="J135" i="6"/>
  <c r="J137" i="6" s="1"/>
  <c r="J144" i="6"/>
  <c r="J148" i="6"/>
  <c r="J149" i="6" s="1"/>
  <c r="J151" i="6"/>
  <c r="J150" i="6"/>
  <c r="J152" i="6"/>
  <c r="J154" i="6"/>
  <c r="J156" i="6"/>
  <c r="J160" i="6"/>
  <c r="J161" i="6"/>
  <c r="J162" i="6"/>
  <c r="J164" i="6"/>
  <c r="J168" i="6"/>
  <c r="J169" i="6" s="1"/>
  <c r="J172" i="6"/>
  <c r="J174" i="6" s="1"/>
  <c r="J176" i="6"/>
  <c r="J180" i="6"/>
  <c r="J181" i="6" s="1"/>
  <c r="K9" i="6"/>
  <c r="K54" i="6"/>
  <c r="K55" i="6"/>
  <c r="K58" i="6"/>
  <c r="K62" i="6"/>
  <c r="K63" i="6"/>
  <c r="K66" i="6"/>
  <c r="K70" i="6"/>
  <c r="K71" i="6" s="1"/>
  <c r="K74" i="6"/>
  <c r="K78" i="6"/>
  <c r="K82" i="6"/>
  <c r="K86" i="6"/>
  <c r="K90" i="6"/>
  <c r="K99" i="6"/>
  <c r="K101" i="6" s="1"/>
  <c r="K100" i="6"/>
  <c r="K103" i="6"/>
  <c r="K107" i="6"/>
  <c r="K109" i="6" s="1"/>
  <c r="K108" i="6"/>
  <c r="K110" i="6" s="1"/>
  <c r="K111" i="6"/>
  <c r="K113" i="6" s="1"/>
  <c r="K112" i="6"/>
  <c r="K115" i="6"/>
  <c r="K119" i="6"/>
  <c r="K120" i="6"/>
  <c r="K122" i="6" s="1"/>
  <c r="K121" i="6"/>
  <c r="K123" i="6"/>
  <c r="K125" i="6" s="1"/>
  <c r="K124" i="6"/>
  <c r="K126" i="6" s="1"/>
  <c r="K127" i="6"/>
  <c r="K129" i="6" s="1"/>
  <c r="K131" i="6"/>
  <c r="K135" i="6"/>
  <c r="K136" i="6" s="1"/>
  <c r="K144" i="6"/>
  <c r="K145" i="6" s="1"/>
  <c r="K147" i="6"/>
  <c r="K146" i="6"/>
  <c r="K148" i="6"/>
  <c r="K150" i="6" s="1"/>
  <c r="K152" i="6"/>
  <c r="K156" i="6"/>
  <c r="K157" i="6"/>
  <c r="K159" i="6" s="1"/>
  <c r="K158" i="6"/>
  <c r="K160" i="6"/>
  <c r="K161" i="6"/>
  <c r="K163" i="6" s="1"/>
  <c r="K162" i="6"/>
  <c r="K164" i="6"/>
  <c r="K165" i="6"/>
  <c r="K168" i="6"/>
  <c r="K169" i="6" s="1"/>
  <c r="K172" i="6"/>
  <c r="K173" i="6"/>
  <c r="K176" i="6"/>
  <c r="K180" i="6"/>
  <c r="K181" i="6" s="1"/>
  <c r="L9" i="6"/>
  <c r="L10" i="6"/>
  <c r="L11" i="6"/>
  <c r="L54" i="6"/>
  <c r="L56" i="6" s="1"/>
  <c r="L58" i="6"/>
  <c r="L62" i="6"/>
  <c r="L64" i="6" s="1"/>
  <c r="L63" i="6"/>
  <c r="L66" i="6"/>
  <c r="L67" i="6"/>
  <c r="L69" i="6" s="1"/>
  <c r="L68" i="6"/>
  <c r="L70" i="6"/>
  <c r="L71" i="6"/>
  <c r="L73" i="6" s="1"/>
  <c r="L72" i="6"/>
  <c r="L74" i="6"/>
  <c r="L75" i="6"/>
  <c r="L78" i="6"/>
  <c r="L79" i="6" s="1"/>
  <c r="L82" i="6"/>
  <c r="L83" i="6"/>
  <c r="L86" i="6"/>
  <c r="L87" i="6" s="1"/>
  <c r="L90" i="6"/>
  <c r="L91" i="6"/>
  <c r="L99" i="6"/>
  <c r="L103" i="6"/>
  <c r="L104" i="6" s="1"/>
  <c r="L107" i="6"/>
  <c r="L109" i="6" s="1"/>
  <c r="L108" i="6"/>
  <c r="L110" i="6" s="1"/>
  <c r="L111" i="6"/>
  <c r="L113" i="6" s="1"/>
  <c r="L115" i="6"/>
  <c r="L119" i="6"/>
  <c r="L120" i="6" s="1"/>
  <c r="L123" i="6"/>
  <c r="L125" i="6" s="1"/>
  <c r="L124" i="6"/>
  <c r="L127" i="6"/>
  <c r="L131" i="6"/>
  <c r="L133" i="6"/>
  <c r="L135" i="6"/>
  <c r="L137" i="6"/>
  <c r="L136" i="6"/>
  <c r="L144" i="6"/>
  <c r="L148" i="6"/>
  <c r="L149" i="6"/>
  <c r="L152" i="6"/>
  <c r="L153" i="6" s="1"/>
  <c r="L156" i="6"/>
  <c r="L157" i="6" s="1"/>
  <c r="L160" i="6"/>
  <c r="L161" i="6" s="1"/>
  <c r="L164" i="6"/>
  <c r="L168" i="6"/>
  <c r="L169" i="6"/>
  <c r="L170" i="6"/>
  <c r="L172" i="6"/>
  <c r="L173" i="6"/>
  <c r="L174" i="6"/>
  <c r="L176" i="6"/>
  <c r="L177" i="6" s="1"/>
  <c r="L180" i="6"/>
  <c r="L182" i="6" s="1"/>
  <c r="M9" i="6"/>
  <c r="M10" i="6" s="1"/>
  <c r="M11" i="6"/>
  <c r="M54" i="6"/>
  <c r="M55" i="6" s="1"/>
  <c r="M58" i="6"/>
  <c r="M59" i="6" s="1"/>
  <c r="M62" i="6"/>
  <c r="M66" i="6"/>
  <c r="M67" i="6" s="1"/>
  <c r="M70" i="6"/>
  <c r="M71" i="6"/>
  <c r="M74" i="6"/>
  <c r="M78" i="6"/>
  <c r="M79" i="6"/>
  <c r="M80" i="6"/>
  <c r="M82" i="6"/>
  <c r="M83" i="6"/>
  <c r="M85" i="6" s="1"/>
  <c r="M84" i="6"/>
  <c r="M86" i="6"/>
  <c r="M87" i="6"/>
  <c r="M88" i="6"/>
  <c r="M90" i="6"/>
  <c r="M99" i="6"/>
  <c r="M100" i="6"/>
  <c r="M101" i="6"/>
  <c r="M103" i="6"/>
  <c r="M105" i="6" s="1"/>
  <c r="M107" i="6"/>
  <c r="M111" i="6"/>
  <c r="M115" i="6"/>
  <c r="M117" i="6" s="1"/>
  <c r="M116" i="6"/>
  <c r="M119" i="6"/>
  <c r="M121" i="6" s="1"/>
  <c r="M123" i="6"/>
  <c r="M127" i="6"/>
  <c r="M129" i="6"/>
  <c r="M131" i="6"/>
  <c r="M135" i="6"/>
  <c r="M137" i="6" s="1"/>
  <c r="M144" i="6"/>
  <c r="M148" i="6"/>
  <c r="M149" i="6"/>
  <c r="M150" i="6"/>
  <c r="M152" i="6"/>
  <c r="M153" i="6"/>
  <c r="M154" i="6"/>
  <c r="M156" i="6"/>
  <c r="M157" i="6"/>
  <c r="M158" i="6"/>
  <c r="M160" i="6"/>
  <c r="M164" i="6"/>
  <c r="M165" i="6"/>
  <c r="M168" i="6"/>
  <c r="M169" i="6" s="1"/>
  <c r="M170" i="6"/>
  <c r="M172" i="6"/>
  <c r="M176" i="6"/>
  <c r="M177" i="6"/>
  <c r="M178" i="6"/>
  <c r="M180" i="6"/>
  <c r="M181" i="6"/>
  <c r="M183" i="6" s="1"/>
  <c r="M182" i="6"/>
  <c r="H42" i="7"/>
  <c r="H10" i="14"/>
  <c r="N9" i="6"/>
  <c r="N54" i="6"/>
  <c r="N55" i="6"/>
  <c r="N58" i="6"/>
  <c r="N59" i="6"/>
  <c r="N62" i="6"/>
  <c r="N63" i="6" s="1"/>
  <c r="N66" i="6"/>
  <c r="N70" i="6"/>
  <c r="N71" i="6" s="1"/>
  <c r="N74" i="6"/>
  <c r="N75" i="6" s="1"/>
  <c r="N78" i="6"/>
  <c r="N79" i="6" s="1"/>
  <c r="N82" i="6"/>
  <c r="N83" i="6"/>
  <c r="N86" i="6"/>
  <c r="N87" i="6" s="1"/>
  <c r="N90" i="6"/>
  <c r="N91" i="6" s="1"/>
  <c r="N99" i="6"/>
  <c r="N103" i="6"/>
  <c r="N104" i="6"/>
  <c r="N105" i="6"/>
  <c r="N107" i="6"/>
  <c r="N108" i="6" s="1"/>
  <c r="N109" i="6"/>
  <c r="N111" i="6"/>
  <c r="N113" i="6"/>
  <c r="N115" i="6"/>
  <c r="N117" i="6" s="1"/>
  <c r="N119" i="6"/>
  <c r="N121" i="6" s="1"/>
  <c r="N123" i="6"/>
  <c r="N127" i="6"/>
  <c r="N129" i="6" s="1"/>
  <c r="N131" i="6"/>
  <c r="N135" i="6"/>
  <c r="N137" i="6"/>
  <c r="N144" i="6"/>
  <c r="N146" i="6"/>
  <c r="N148" i="6"/>
  <c r="N152" i="6"/>
  <c r="N154" i="6" s="1"/>
  <c r="N156" i="6"/>
  <c r="N157" i="6"/>
  <c r="N159" i="6" s="1"/>
  <c r="N158" i="6"/>
  <c r="N160" i="6"/>
  <c r="N161" i="6"/>
  <c r="N163" i="6" s="1"/>
  <c r="N162" i="6"/>
  <c r="N164" i="6"/>
  <c r="N165" i="6"/>
  <c r="N168" i="6"/>
  <c r="N169" i="6" s="1"/>
  <c r="N172" i="6"/>
  <c r="N176" i="6"/>
  <c r="N177" i="6"/>
  <c r="N180" i="6"/>
  <c r="N181" i="6" s="1"/>
  <c r="O9" i="6"/>
  <c r="O10" i="6"/>
  <c r="O54" i="6"/>
  <c r="O58" i="6"/>
  <c r="O62" i="6"/>
  <c r="O66" i="6"/>
  <c r="O70" i="6"/>
  <c r="O74" i="6"/>
  <c r="O78" i="6"/>
  <c r="O80" i="6" s="1"/>
  <c r="O79" i="6"/>
  <c r="O82" i="6"/>
  <c r="O85" i="6"/>
  <c r="O83" i="6"/>
  <c r="O84" i="6"/>
  <c r="O86" i="6"/>
  <c r="O87" i="6"/>
  <c r="O88" i="6"/>
  <c r="O90" i="6"/>
  <c r="O91" i="6" s="1"/>
  <c r="O92" i="6"/>
  <c r="O99" i="6"/>
  <c r="O103" i="6"/>
  <c r="O107" i="6"/>
  <c r="O111" i="6"/>
  <c r="O115" i="6"/>
  <c r="O119" i="6"/>
  <c r="O123" i="6"/>
  <c r="O124" i="6" s="1"/>
  <c r="O127" i="6"/>
  <c r="O131" i="6"/>
  <c r="O135" i="6"/>
  <c r="O137" i="6"/>
  <c r="O144" i="6"/>
  <c r="O148" i="6"/>
  <c r="O149" i="6"/>
  <c r="O152" i="6"/>
  <c r="O156" i="6"/>
  <c r="O157" i="6"/>
  <c r="O160" i="6"/>
  <c r="O164" i="6"/>
  <c r="O168" i="6"/>
  <c r="O172" i="6"/>
  <c r="O176" i="6"/>
  <c r="O180" i="6"/>
  <c r="P9" i="6"/>
  <c r="P54" i="6"/>
  <c r="P56" i="6" s="1"/>
  <c r="P58" i="6"/>
  <c r="P62" i="6"/>
  <c r="P66" i="6"/>
  <c r="P68" i="6"/>
  <c r="P70" i="6"/>
  <c r="P74" i="6"/>
  <c r="P76" i="6" s="1"/>
  <c r="P75" i="6"/>
  <c r="P78" i="6"/>
  <c r="P79" i="6"/>
  <c r="P81" i="6" s="1"/>
  <c r="P80" i="6"/>
  <c r="P82" i="6"/>
  <c r="P83" i="6"/>
  <c r="P85" i="6" s="1"/>
  <c r="P84" i="6"/>
  <c r="P86" i="6"/>
  <c r="P87" i="6"/>
  <c r="P88" i="6"/>
  <c r="P90" i="6"/>
  <c r="P91" i="6"/>
  <c r="P92" i="6"/>
  <c r="P99" i="6"/>
  <c r="P103" i="6"/>
  <c r="P107" i="6"/>
  <c r="P111" i="6"/>
  <c r="P115" i="6"/>
  <c r="P119" i="6"/>
  <c r="P121" i="6" s="1"/>
  <c r="P123" i="6"/>
  <c r="P125" i="6"/>
  <c r="P127" i="6"/>
  <c r="P129" i="6" s="1"/>
  <c r="P131" i="6"/>
  <c r="P133" i="6"/>
  <c r="P135" i="6"/>
  <c r="P137" i="6" s="1"/>
  <c r="P144" i="6"/>
  <c r="P148" i="6"/>
  <c r="P149" i="6" s="1"/>
  <c r="P152" i="6"/>
  <c r="P153" i="6"/>
  <c r="P156" i="6"/>
  <c r="P157" i="6" s="1"/>
  <c r="P160" i="6"/>
  <c r="P161" i="6" s="1"/>
  <c r="P164" i="6"/>
  <c r="P165" i="6" s="1"/>
  <c r="P166" i="6"/>
  <c r="P168" i="6"/>
  <c r="P172" i="6"/>
  <c r="P176" i="6"/>
  <c r="P180" i="6"/>
  <c r="P182" i="6" s="1"/>
  <c r="P181" i="6"/>
  <c r="Q9" i="6"/>
  <c r="Q10" i="6"/>
  <c r="Q12" i="6" s="1"/>
  <c r="Q11" i="6"/>
  <c r="Q54" i="6"/>
  <c r="Q55" i="6"/>
  <c r="Q57" i="6" s="1"/>
  <c r="Q56" i="6"/>
  <c r="Q58" i="6"/>
  <c r="Q59" i="6"/>
  <c r="Q60" i="6"/>
  <c r="Q62" i="6"/>
  <c r="Q63" i="6"/>
  <c r="Q65" i="6"/>
  <c r="Q64" i="6"/>
  <c r="Q66" i="6"/>
  <c r="Q67" i="6"/>
  <c r="Q69" i="6"/>
  <c r="Q68" i="6"/>
  <c r="Q70" i="6"/>
  <c r="Q71" i="6"/>
  <c r="Q72" i="6"/>
  <c r="Q74" i="6"/>
  <c r="Q78" i="6"/>
  <c r="Q82" i="6"/>
  <c r="Q86" i="6"/>
  <c r="Q90" i="6"/>
  <c r="Q99" i="6"/>
  <c r="Q103" i="6"/>
  <c r="Q104" i="6" s="1"/>
  <c r="Q107" i="6"/>
  <c r="Q111" i="6"/>
  <c r="Q112" i="6" s="1"/>
  <c r="Q115" i="6"/>
  <c r="Q119" i="6"/>
  <c r="Q123" i="6"/>
  <c r="Q125" i="6" s="1"/>
  <c r="Q127" i="6"/>
  <c r="Q131" i="6"/>
  <c r="Q133" i="6"/>
  <c r="Q135" i="6"/>
  <c r="Q144" i="6"/>
  <c r="Q145" i="6" s="1"/>
  <c r="Q146" i="6"/>
  <c r="Q148" i="6"/>
  <c r="Q152" i="6"/>
  <c r="Q156" i="6"/>
  <c r="Q160" i="6"/>
  <c r="Q162" i="6"/>
  <c r="Q164" i="6"/>
  <c r="Q165" i="6" s="1"/>
  <c r="Q168" i="6"/>
  <c r="Q169" i="6"/>
  <c r="Q172" i="6"/>
  <c r="Q173" i="6" s="1"/>
  <c r="Q176" i="6"/>
  <c r="Q180" i="6"/>
  <c r="Q181" i="6" s="1"/>
  <c r="R9" i="6"/>
  <c r="R10" i="6" s="1"/>
  <c r="R12" i="6" s="1"/>
  <c r="R11" i="6"/>
  <c r="R54" i="6"/>
  <c r="R58" i="6"/>
  <c r="R60" i="6" s="1"/>
  <c r="R59" i="6"/>
  <c r="R62" i="6"/>
  <c r="R63" i="6"/>
  <c r="R64" i="6"/>
  <c r="R66" i="6"/>
  <c r="R70" i="6"/>
  <c r="R74" i="6"/>
  <c r="R75" i="6"/>
  <c r="R78" i="6"/>
  <c r="R79" i="6" s="1"/>
  <c r="R82" i="6"/>
  <c r="R83" i="6" s="1"/>
  <c r="R86" i="6"/>
  <c r="R87" i="6" s="1"/>
  <c r="R90" i="6"/>
  <c r="R91" i="6" s="1"/>
  <c r="R99" i="6"/>
  <c r="R100" i="6" s="1"/>
  <c r="R101" i="6"/>
  <c r="R103" i="6"/>
  <c r="R107" i="6"/>
  <c r="R109" i="6"/>
  <c r="R111" i="6"/>
  <c r="R115" i="6"/>
  <c r="R117" i="6" s="1"/>
  <c r="R119" i="6"/>
  <c r="R121" i="6"/>
  <c r="R123" i="6"/>
  <c r="R127" i="6"/>
  <c r="R129" i="6" s="1"/>
  <c r="R131" i="6"/>
  <c r="R135" i="6"/>
  <c r="R137" i="6" s="1"/>
  <c r="R144" i="6"/>
  <c r="R148" i="6"/>
  <c r="R152" i="6"/>
  <c r="R156" i="6"/>
  <c r="R160" i="6"/>
  <c r="R164" i="6"/>
  <c r="R166" i="6" s="1"/>
  <c r="R165" i="6"/>
  <c r="R168" i="6"/>
  <c r="R169" i="6"/>
  <c r="R170" i="6"/>
  <c r="R172" i="6"/>
  <c r="R173" i="6" s="1"/>
  <c r="R175" i="6"/>
  <c r="R174" i="6"/>
  <c r="R176" i="6"/>
  <c r="R177" i="6" s="1"/>
  <c r="R178" i="6"/>
  <c r="R180" i="6"/>
  <c r="S9" i="6"/>
  <c r="S10" i="6" s="1"/>
  <c r="S54" i="6"/>
  <c r="S55" i="6"/>
  <c r="S58" i="6"/>
  <c r="S60" i="6" s="1"/>
  <c r="S59" i="6"/>
  <c r="S61" i="6"/>
  <c r="S62" i="6"/>
  <c r="S64" i="6" s="1"/>
  <c r="S66" i="6"/>
  <c r="S70" i="6"/>
  <c r="S71" i="6" s="1"/>
  <c r="S74" i="6"/>
  <c r="S75" i="6"/>
  <c r="S76" i="6"/>
  <c r="S78" i="6"/>
  <c r="S79" i="6" s="1"/>
  <c r="S80" i="6"/>
  <c r="S82" i="6"/>
  <c r="S86" i="6"/>
  <c r="S90" i="6"/>
  <c r="S92" i="6" s="1"/>
  <c r="S91" i="6"/>
  <c r="S99" i="6"/>
  <c r="S100" i="6"/>
  <c r="S102" i="6"/>
  <c r="S101" i="6"/>
  <c r="S103" i="6"/>
  <c r="S104" i="6"/>
  <c r="S105" i="6"/>
  <c r="S107" i="6"/>
  <c r="S108" i="6"/>
  <c r="S110" i="6" s="1"/>
  <c r="S109" i="6"/>
  <c r="S111" i="6"/>
  <c r="S112" i="6"/>
  <c r="S114" i="6" s="1"/>
  <c r="S113" i="6"/>
  <c r="S115" i="6"/>
  <c r="S116" i="6"/>
  <c r="S118" i="6" s="1"/>
  <c r="S117" i="6"/>
  <c r="S119" i="6"/>
  <c r="S121" i="6"/>
  <c r="S120" i="6"/>
  <c r="S123" i="6"/>
  <c r="S124" i="6"/>
  <c r="S125" i="6"/>
  <c r="S127" i="6"/>
  <c r="S128" i="6"/>
  <c r="S130" i="6" s="1"/>
  <c r="S129" i="6"/>
  <c r="S131" i="6"/>
  <c r="S132" i="6"/>
  <c r="S134" i="6" s="1"/>
  <c r="S133" i="6"/>
  <c r="S135" i="6"/>
  <c r="S136" i="6"/>
  <c r="S138" i="6" s="1"/>
  <c r="S137" i="6"/>
  <c r="S144" i="6"/>
  <c r="S145" i="6"/>
  <c r="S146" i="6"/>
  <c r="S148" i="6"/>
  <c r="S151" i="6" s="1"/>
  <c r="S149" i="6"/>
  <c r="S150" i="6"/>
  <c r="S152" i="6"/>
  <c r="S155" i="6" s="1"/>
  <c r="S153" i="6"/>
  <c r="S154" i="6"/>
  <c r="S156" i="6"/>
  <c r="S157" i="6" s="1"/>
  <c r="S158" i="6"/>
  <c r="S160" i="6"/>
  <c r="S161" i="6" s="1"/>
  <c r="S162" i="6"/>
  <c r="S164" i="6"/>
  <c r="S168" i="6"/>
  <c r="S172" i="6"/>
  <c r="S173" i="6"/>
  <c r="S176" i="6"/>
  <c r="S180" i="6"/>
  <c r="S182" i="6" s="1"/>
  <c r="S181" i="6"/>
  <c r="T9" i="6"/>
  <c r="T10" i="6"/>
  <c r="T12" i="6" s="1"/>
  <c r="T11" i="6"/>
  <c r="T54" i="6"/>
  <c r="T58" i="6"/>
  <c r="T62" i="6"/>
  <c r="T66" i="6"/>
  <c r="T70" i="6"/>
  <c r="T74" i="6"/>
  <c r="T78" i="6"/>
  <c r="T79" i="6" s="1"/>
  <c r="T82" i="6"/>
  <c r="T83" i="6" s="1"/>
  <c r="T86" i="6"/>
  <c r="T87" i="6" s="1"/>
  <c r="T90" i="6"/>
  <c r="T99" i="6"/>
  <c r="T100" i="6" s="1"/>
  <c r="T103" i="6"/>
  <c r="T104" i="6"/>
  <c r="T107" i="6"/>
  <c r="T108" i="6"/>
  <c r="T109" i="6"/>
  <c r="T111" i="6"/>
  <c r="T112" i="6" s="1"/>
  <c r="T113" i="6"/>
  <c r="T115" i="6"/>
  <c r="T116" i="6"/>
  <c r="T117" i="6"/>
  <c r="T119" i="6"/>
  <c r="T120" i="6"/>
  <c r="T121" i="6"/>
  <c r="T123" i="6"/>
  <c r="T124" i="6"/>
  <c r="T126" i="6" s="1"/>
  <c r="T125" i="6"/>
  <c r="T127" i="6"/>
  <c r="T128" i="6"/>
  <c r="T130" i="6" s="1"/>
  <c r="T129" i="6"/>
  <c r="T131" i="6"/>
  <c r="T132" i="6"/>
  <c r="T133" i="6"/>
  <c r="T135" i="6"/>
  <c r="T136" i="6"/>
  <c r="T137" i="6"/>
  <c r="T144" i="6"/>
  <c r="T145" i="6"/>
  <c r="T146" i="6"/>
  <c r="T147" i="6" s="1"/>
  <c r="T148" i="6"/>
  <c r="T149" i="6"/>
  <c r="T150" i="6"/>
  <c r="T151" i="6" s="1"/>
  <c r="T152" i="6"/>
  <c r="T153" i="6"/>
  <c r="T154" i="6"/>
  <c r="T156" i="6"/>
  <c r="T157" i="6" s="1"/>
  <c r="T158" i="6"/>
  <c r="T160" i="6"/>
  <c r="T161" i="6" s="1"/>
  <c r="T162" i="6"/>
  <c r="T164" i="6"/>
  <c r="T168" i="6"/>
  <c r="T169" i="6" s="1"/>
  <c r="T172" i="6"/>
  <c r="T173" i="6"/>
  <c r="T176" i="6"/>
  <c r="T177" i="6" s="1"/>
  <c r="T180" i="6"/>
  <c r="U9" i="6"/>
  <c r="U11" i="6" s="1"/>
  <c r="U10" i="6"/>
  <c r="U12" i="6" s="1"/>
  <c r="U54" i="6"/>
  <c r="U55" i="6" s="1"/>
  <c r="U58" i="6"/>
  <c r="U59" i="6"/>
  <c r="U62" i="6"/>
  <c r="U63" i="6" s="1"/>
  <c r="U66" i="6"/>
  <c r="U67" i="6"/>
  <c r="U70" i="6"/>
  <c r="U71" i="6" s="1"/>
  <c r="U74" i="6"/>
  <c r="U78" i="6"/>
  <c r="U82" i="6"/>
  <c r="U86" i="6"/>
  <c r="U90" i="6"/>
  <c r="U99" i="6"/>
  <c r="U103" i="6"/>
  <c r="U107" i="6"/>
  <c r="U111" i="6"/>
  <c r="U115" i="6"/>
  <c r="U119" i="6"/>
  <c r="U121" i="6" s="1"/>
  <c r="U123" i="6"/>
  <c r="U125" i="6"/>
  <c r="U127" i="6"/>
  <c r="U129" i="6" s="1"/>
  <c r="U131" i="6"/>
  <c r="U133" i="6"/>
  <c r="U135" i="6"/>
  <c r="U137" i="6" s="1"/>
  <c r="U144" i="6"/>
  <c r="U148" i="6"/>
  <c r="U152" i="6"/>
  <c r="U156" i="6"/>
  <c r="U160" i="6"/>
  <c r="U161" i="6"/>
  <c r="U163" i="6" s="1"/>
  <c r="U162" i="6"/>
  <c r="U164" i="6"/>
  <c r="U165" i="6"/>
  <c r="U168" i="6"/>
  <c r="U172" i="6"/>
  <c r="U173" i="6" s="1"/>
  <c r="U176" i="6"/>
  <c r="U177" i="6" s="1"/>
  <c r="U180" i="6"/>
  <c r="U181" i="6" s="1"/>
  <c r="V9" i="6"/>
  <c r="V10" i="6"/>
  <c r="V11" i="6"/>
  <c r="V54" i="6"/>
  <c r="V58" i="6"/>
  <c r="V62" i="6"/>
  <c r="V66" i="6"/>
  <c r="V70" i="6"/>
  <c r="V74" i="6"/>
  <c r="V75" i="6"/>
  <c r="V78" i="6"/>
  <c r="V79" i="6"/>
  <c r="V82" i="6"/>
  <c r="V83" i="6"/>
  <c r="V86" i="6"/>
  <c r="V87" i="6"/>
  <c r="V90" i="6"/>
  <c r="V91" i="6"/>
  <c r="V99" i="6"/>
  <c r="V100" i="6"/>
  <c r="V103" i="6"/>
  <c r="V107" i="6"/>
  <c r="V108" i="6" s="1"/>
  <c r="V111" i="6"/>
  <c r="V115" i="6"/>
  <c r="V116" i="6" s="1"/>
  <c r="V119" i="6"/>
  <c r="V121" i="6"/>
  <c r="V123" i="6"/>
  <c r="V125" i="6" s="1"/>
  <c r="V127" i="6"/>
  <c r="V129" i="6"/>
  <c r="V131" i="6"/>
  <c r="V133" i="6" s="1"/>
  <c r="V135" i="6"/>
  <c r="V136" i="6"/>
  <c r="V144" i="6"/>
  <c r="V148" i="6"/>
  <c r="V152" i="6"/>
  <c r="V156" i="6"/>
  <c r="V160" i="6"/>
  <c r="V164" i="6"/>
  <c r="V168" i="6"/>
  <c r="V170" i="6"/>
  <c r="V169" i="6"/>
  <c r="V171" i="6" s="1"/>
  <c r="V172" i="6"/>
  <c r="V173" i="6"/>
  <c r="V175" i="6" s="1"/>
  <c r="V174" i="6"/>
  <c r="V176" i="6"/>
  <c r="V177" i="6"/>
  <c r="V179" i="6" s="1"/>
  <c r="V178" i="6"/>
  <c r="V180" i="6"/>
  <c r="V181" i="6"/>
  <c r="V182" i="6"/>
  <c r="W9" i="6"/>
  <c r="W10" i="6" s="1"/>
  <c r="W11" i="6"/>
  <c r="W12" i="6"/>
  <c r="W54" i="6"/>
  <c r="W55" i="6" s="1"/>
  <c r="W58" i="6"/>
  <c r="W60" i="6" s="1"/>
  <c r="W59" i="6"/>
  <c r="W62" i="6"/>
  <c r="W64" i="6" s="1"/>
  <c r="W63" i="6"/>
  <c r="W66" i="6"/>
  <c r="W70" i="6"/>
  <c r="W71" i="6"/>
  <c r="W72" i="6"/>
  <c r="W74" i="6"/>
  <c r="W75" i="6" s="1"/>
  <c r="W76" i="6"/>
  <c r="W78" i="6"/>
  <c r="W82" i="6"/>
  <c r="W86" i="6"/>
  <c r="W87" i="6"/>
  <c r="W90" i="6"/>
  <c r="W91" i="6"/>
  <c r="W92" i="6"/>
  <c r="W99" i="6"/>
  <c r="W103" i="6"/>
  <c r="W107" i="6"/>
  <c r="W109" i="6" s="1"/>
  <c r="W111" i="6"/>
  <c r="W115" i="6"/>
  <c r="W117" i="6" s="1"/>
  <c r="W116" i="6"/>
  <c r="W118" i="6" s="1"/>
  <c r="W119" i="6"/>
  <c r="W120" i="6" s="1"/>
  <c r="W122" i="6" s="1"/>
  <c r="W121" i="6"/>
  <c r="W123" i="6"/>
  <c r="W124" i="6" s="1"/>
  <c r="W125" i="6"/>
  <c r="W127" i="6"/>
  <c r="W128" i="6" s="1"/>
  <c r="W129" i="6"/>
  <c r="W130" i="6"/>
  <c r="W131" i="6"/>
  <c r="W132" i="6" s="1"/>
  <c r="W133" i="6"/>
  <c r="W134" i="6"/>
  <c r="W135" i="6"/>
  <c r="W136" i="6" s="1"/>
  <c r="W138" i="6" s="1"/>
  <c r="W137" i="6"/>
  <c r="W144" i="6"/>
  <c r="W148" i="6"/>
  <c r="W152" i="6"/>
  <c r="W156" i="6"/>
  <c r="W160" i="6"/>
  <c r="W164" i="6"/>
  <c r="W167" i="6"/>
  <c r="W165" i="6"/>
  <c r="W166" i="6"/>
  <c r="W168" i="6"/>
  <c r="W169" i="6"/>
  <c r="W170" i="6"/>
  <c r="W172" i="6"/>
  <c r="W173" i="6" s="1"/>
  <c r="W174" i="6"/>
  <c r="W176" i="6"/>
  <c r="W180" i="6"/>
  <c r="X9" i="6"/>
  <c r="X54" i="6"/>
  <c r="X55" i="6"/>
  <c r="X58" i="6"/>
  <c r="X62" i="6"/>
  <c r="X63" i="6"/>
  <c r="X66" i="6"/>
  <c r="X70" i="6"/>
  <c r="X71" i="6"/>
  <c r="X74" i="6"/>
  <c r="X78" i="6"/>
  <c r="X79" i="6"/>
  <c r="X82" i="6"/>
  <c r="X86" i="6"/>
  <c r="X87" i="6"/>
  <c r="X90" i="6"/>
  <c r="X99" i="6"/>
  <c r="X100" i="6"/>
  <c r="X103" i="6"/>
  <c r="X104" i="6" s="1"/>
  <c r="X107" i="6"/>
  <c r="X139" i="6" s="1"/>
  <c r="X111" i="6"/>
  <c r="X112" i="6" s="1"/>
  <c r="X115" i="6"/>
  <c r="X116" i="6" s="1"/>
  <c r="X119" i="6"/>
  <c r="X123" i="6"/>
  <c r="X124" i="6"/>
  <c r="X127" i="6"/>
  <c r="X131" i="6"/>
  <c r="X132" i="6" s="1"/>
  <c r="X135" i="6"/>
  <c r="X144" i="6"/>
  <c r="X148" i="6"/>
  <c r="X152" i="6"/>
  <c r="X156" i="6"/>
  <c r="X160" i="6"/>
  <c r="X164" i="6"/>
  <c r="X168" i="6"/>
  <c r="X172" i="6"/>
  <c r="X176" i="6"/>
  <c r="X180" i="6"/>
  <c r="Y9" i="6"/>
  <c r="Y10" i="6"/>
  <c r="Y11" i="6"/>
  <c r="Y54" i="6"/>
  <c r="Y55" i="6"/>
  <c r="Y58" i="6"/>
  <c r="Y59" i="6" s="1"/>
  <c r="Y62" i="6"/>
  <c r="Y63" i="6"/>
  <c r="Y66" i="6"/>
  <c r="Y67" i="6" s="1"/>
  <c r="Y70" i="6"/>
  <c r="Y71" i="6"/>
  <c r="Y74" i="6"/>
  <c r="Y78" i="6"/>
  <c r="Y82" i="6"/>
  <c r="Y86" i="6"/>
  <c r="Y87" i="6" s="1"/>
  <c r="Y88" i="6"/>
  <c r="Y90" i="6"/>
  <c r="Y99" i="6"/>
  <c r="Y103" i="6"/>
  <c r="Y107" i="6"/>
  <c r="Y111" i="6"/>
  <c r="Y115" i="6"/>
  <c r="Y119" i="6"/>
  <c r="Y120" i="6" s="1"/>
  <c r="Y122" i="6" s="1"/>
  <c r="Y121" i="6"/>
  <c r="Y123" i="6"/>
  <c r="Y124" i="6" s="1"/>
  <c r="Y125" i="6"/>
  <c r="Y126" i="6"/>
  <c r="Y127" i="6"/>
  <c r="Y128" i="6" s="1"/>
  <c r="Y129" i="6"/>
  <c r="Y130" i="6"/>
  <c r="Y131" i="6"/>
  <c r="Y132" i="6" s="1"/>
  <c r="Y134" i="6" s="1"/>
  <c r="Y133" i="6"/>
  <c r="Y135" i="6"/>
  <c r="Y136" i="6" s="1"/>
  <c r="Y137" i="6"/>
  <c r="Y144" i="6"/>
  <c r="Y148" i="6"/>
  <c r="Y152" i="6"/>
  <c r="Y156" i="6"/>
  <c r="Y160" i="6"/>
  <c r="Y164" i="6"/>
  <c r="Y168" i="6"/>
  <c r="Y172" i="6"/>
  <c r="Y176" i="6"/>
  <c r="Y180" i="6"/>
  <c r="Z9" i="6"/>
  <c r="Z54" i="6"/>
  <c r="Z55" i="6"/>
  <c r="Z58" i="6"/>
  <c r="Z59" i="6" s="1"/>
  <c r="Z62" i="6"/>
  <c r="Z63" i="6" s="1"/>
  <c r="Z66" i="6"/>
  <c r="Z67" i="6" s="1"/>
  <c r="Z70" i="6"/>
  <c r="Z71" i="6" s="1"/>
  <c r="Z74" i="6"/>
  <c r="Z78" i="6"/>
  <c r="Z80" i="6"/>
  <c r="Z79" i="6"/>
  <c r="Z82" i="6"/>
  <c r="Z83" i="6"/>
  <c r="Z86" i="6"/>
  <c r="Z90" i="6"/>
  <c r="Z99" i="6"/>
  <c r="Z100" i="6" s="1"/>
  <c r="Z101" i="6"/>
  <c r="Z103" i="6"/>
  <c r="Z104" i="6" s="1"/>
  <c r="Z106" i="6"/>
  <c r="Z105" i="6"/>
  <c r="Z107" i="6"/>
  <c r="Z108" i="6" s="1"/>
  <c r="Z109" i="6"/>
  <c r="Z110" i="6" s="1"/>
  <c r="Z111" i="6"/>
  <c r="Z112" i="6" s="1"/>
  <c r="Z113" i="6"/>
  <c r="Z114" i="6"/>
  <c r="Z115" i="6"/>
  <c r="Z116" i="6" s="1"/>
  <c r="Z117" i="6"/>
  <c r="Z119" i="6"/>
  <c r="Z123" i="6"/>
  <c r="Z127" i="6"/>
  <c r="Z131" i="6"/>
  <c r="Z135" i="6"/>
  <c r="Z144" i="6"/>
  <c r="Z148" i="6"/>
  <c r="Z152" i="6"/>
  <c r="Z156" i="6"/>
  <c r="Z160" i="6"/>
  <c r="Z164" i="6"/>
  <c r="Z165" i="6" s="1"/>
  <c r="Z168" i="6"/>
  <c r="Z169" i="6" s="1"/>
  <c r="Z172" i="6"/>
  <c r="Z173" i="6" s="1"/>
  <c r="Z176" i="6"/>
  <c r="Z177" i="6"/>
  <c r="AN177" i="6"/>
  <c r="Z180" i="6"/>
  <c r="Z181" i="6" s="1"/>
  <c r="AA9" i="6"/>
  <c r="AA10" i="6"/>
  <c r="AA54" i="6"/>
  <c r="AA55" i="6" s="1"/>
  <c r="AA58" i="6"/>
  <c r="AA59" i="6" s="1"/>
  <c r="AA62" i="6"/>
  <c r="AA63" i="6"/>
  <c r="AA66" i="6"/>
  <c r="AA67" i="6" s="1"/>
  <c r="AA70" i="6"/>
  <c r="AA71" i="6"/>
  <c r="AA74" i="6"/>
  <c r="AA75" i="6" s="1"/>
  <c r="AA76" i="6"/>
  <c r="AA78" i="6"/>
  <c r="AA82" i="6"/>
  <c r="AA86" i="6"/>
  <c r="AA87" i="6" s="1"/>
  <c r="AA90" i="6"/>
  <c r="AA91" i="6"/>
  <c r="AA92" i="6"/>
  <c r="AA99" i="6"/>
  <c r="AA100" i="6" s="1"/>
  <c r="AA103" i="6"/>
  <c r="AA107" i="6"/>
  <c r="AA108" i="6" s="1"/>
  <c r="AA111" i="6"/>
  <c r="AA115" i="6"/>
  <c r="AA116" i="6" s="1"/>
  <c r="AA119" i="6"/>
  <c r="AA121" i="6" s="1"/>
  <c r="AA120" i="6"/>
  <c r="AA123" i="6"/>
  <c r="AA124" i="6"/>
  <c r="AA125" i="6"/>
  <c r="AA127" i="6"/>
  <c r="AA128" i="6"/>
  <c r="AA129" i="6"/>
  <c r="AA131" i="6"/>
  <c r="AA132" i="6" s="1"/>
  <c r="AA133" i="6"/>
  <c r="AA135" i="6"/>
  <c r="AA144" i="6"/>
  <c r="AA148" i="6"/>
  <c r="AA152" i="6"/>
  <c r="AA156" i="6"/>
  <c r="AA160" i="6"/>
  <c r="AA164" i="6"/>
  <c r="AA165" i="6" s="1"/>
  <c r="AA168" i="6"/>
  <c r="AA169" i="6"/>
  <c r="AA172" i="6"/>
  <c r="AA173" i="6" s="1"/>
  <c r="AA176" i="6"/>
  <c r="AA177" i="6"/>
  <c r="AA180" i="6"/>
  <c r="AA181" i="6" s="1"/>
  <c r="AB9" i="6"/>
  <c r="AB10" i="6"/>
  <c r="AB11" i="6"/>
  <c r="AB54" i="6"/>
  <c r="AB58" i="6"/>
  <c r="AB62" i="6"/>
  <c r="AB66" i="6"/>
  <c r="AB70" i="6"/>
  <c r="AB74" i="6"/>
  <c r="AB78" i="6"/>
  <c r="AB82" i="6"/>
  <c r="AB86" i="6"/>
  <c r="AB90" i="6"/>
  <c r="AB99" i="6"/>
  <c r="AB103" i="6"/>
  <c r="AB107" i="6"/>
  <c r="AB109" i="6"/>
  <c r="AB111" i="6"/>
  <c r="AB113" i="6" s="1"/>
  <c r="AB115" i="6"/>
  <c r="AB119" i="6"/>
  <c r="AB123" i="6"/>
  <c r="AB127" i="6"/>
  <c r="AB131" i="6"/>
  <c r="AB135" i="6"/>
  <c r="AB144" i="6"/>
  <c r="AB145" i="6" s="1"/>
  <c r="AB146" i="6"/>
  <c r="AB147" i="6" s="1"/>
  <c r="AB148" i="6"/>
  <c r="AB149" i="6" s="1"/>
  <c r="AB150" i="6"/>
  <c r="AB151" i="6"/>
  <c r="AB152" i="6"/>
  <c r="AB153" i="6" s="1"/>
  <c r="AB155" i="6" s="1"/>
  <c r="AB154" i="6"/>
  <c r="AB156" i="6"/>
  <c r="AB157" i="6" s="1"/>
  <c r="AB159" i="6"/>
  <c r="AB158" i="6"/>
  <c r="AB160" i="6"/>
  <c r="AB161" i="6" s="1"/>
  <c r="AB162" i="6"/>
  <c r="AB163" i="6" s="1"/>
  <c r="AB164" i="6"/>
  <c r="AB165" i="6" s="1"/>
  <c r="AB166" i="6"/>
  <c r="AB168" i="6"/>
  <c r="AB172" i="6"/>
  <c r="AB176" i="6"/>
  <c r="AB177" i="6"/>
  <c r="AB180" i="6"/>
  <c r="AC9" i="6"/>
  <c r="AC10" i="6"/>
  <c r="AC11" i="6"/>
  <c r="AC54" i="6"/>
  <c r="AC55" i="6"/>
  <c r="AC58" i="6"/>
  <c r="AC59" i="6" s="1"/>
  <c r="AC62" i="6"/>
  <c r="AC63" i="6"/>
  <c r="AC66" i="6"/>
  <c r="AC67" i="6" s="1"/>
  <c r="AC70" i="6"/>
  <c r="AC71" i="6"/>
  <c r="AC74" i="6"/>
  <c r="AC78" i="6"/>
  <c r="AC82" i="6"/>
  <c r="AC86" i="6"/>
  <c r="AC87" i="6" s="1"/>
  <c r="AC88" i="6"/>
  <c r="AC90" i="6"/>
  <c r="AC99" i="6"/>
  <c r="AC100" i="6" s="1"/>
  <c r="AC103" i="6"/>
  <c r="AC104" i="6"/>
  <c r="AC107" i="6"/>
  <c r="AC108" i="6" s="1"/>
  <c r="AC111" i="6"/>
  <c r="AC112" i="6"/>
  <c r="AC115" i="6"/>
  <c r="AC116" i="6" s="1"/>
  <c r="AC119" i="6"/>
  <c r="AC121" i="6" s="1"/>
  <c r="AC120" i="6"/>
  <c r="AC123" i="6"/>
  <c r="AC124" i="6"/>
  <c r="AC125" i="6"/>
  <c r="AC127" i="6"/>
  <c r="AC128" i="6"/>
  <c r="AC129" i="6"/>
  <c r="AC131" i="6"/>
  <c r="AC132" i="6" s="1"/>
  <c r="AC133" i="6"/>
  <c r="AC135" i="6"/>
  <c r="AC144" i="6"/>
  <c r="AC148" i="6"/>
  <c r="AC149" i="6"/>
  <c r="AC152" i="6"/>
  <c r="AC156" i="6"/>
  <c r="AC157" i="6"/>
  <c r="AC160" i="6"/>
  <c r="AC164" i="6"/>
  <c r="AC165" i="6"/>
  <c r="AC168" i="6"/>
  <c r="AC172" i="6"/>
  <c r="AC174" i="6" s="1"/>
  <c r="AC173" i="6"/>
  <c r="AC176" i="6"/>
  <c r="AC177" i="6"/>
  <c r="AC179" i="6"/>
  <c r="AC178" i="6"/>
  <c r="AC180" i="6"/>
  <c r="AC181" i="6"/>
  <c r="AC182" i="6"/>
  <c r="AD9" i="6"/>
  <c r="AD10" i="6"/>
  <c r="AD12" i="6" s="1"/>
  <c r="AD11" i="6"/>
  <c r="AD54" i="6"/>
  <c r="AD55" i="6"/>
  <c r="AD56" i="6"/>
  <c r="AD58" i="6"/>
  <c r="AD59" i="6"/>
  <c r="AD61" i="6"/>
  <c r="AD60" i="6"/>
  <c r="AD62" i="6"/>
  <c r="AD63" i="6"/>
  <c r="AD65" i="6"/>
  <c r="AD64" i="6"/>
  <c r="AD66" i="6"/>
  <c r="AD67" i="6"/>
  <c r="AD68" i="6"/>
  <c r="AD69" i="6"/>
  <c r="AD70" i="6"/>
  <c r="AD71" i="6"/>
  <c r="AD72" i="6"/>
  <c r="AD73" i="6"/>
  <c r="AD74" i="6"/>
  <c r="AD78" i="6"/>
  <c r="AD80" i="6"/>
  <c r="AD79" i="6"/>
  <c r="AO79" i="6" s="1"/>
  <c r="AD82" i="6"/>
  <c r="AD83" i="6"/>
  <c r="AD86" i="6"/>
  <c r="AD88" i="6" s="1"/>
  <c r="AD87" i="6"/>
  <c r="AO87" i="6" s="1"/>
  <c r="AD90" i="6"/>
  <c r="AD99" i="6"/>
  <c r="AD100" i="6"/>
  <c r="AD103" i="6"/>
  <c r="AD104" i="6"/>
  <c r="AD107" i="6"/>
  <c r="AD108" i="6"/>
  <c r="AD111" i="6"/>
  <c r="AD112" i="6"/>
  <c r="AD115" i="6"/>
  <c r="AD116" i="6"/>
  <c r="AD119" i="6"/>
  <c r="AD121" i="6" s="1"/>
  <c r="AD120" i="6"/>
  <c r="AD122" i="6"/>
  <c r="AD123" i="6"/>
  <c r="AD127" i="6"/>
  <c r="AD128" i="6"/>
  <c r="AD131" i="6"/>
  <c r="AD132" i="6"/>
  <c r="AD133" i="6"/>
  <c r="AD135" i="6"/>
  <c r="AD137" i="6" s="1"/>
  <c r="AD136" i="6"/>
  <c r="AD138" i="6"/>
  <c r="AD144" i="6"/>
  <c r="AO144" i="6" s="1"/>
  <c r="AD148" i="6"/>
  <c r="AD152" i="6"/>
  <c r="AD156" i="6"/>
  <c r="AD160" i="6"/>
  <c r="AD164" i="6"/>
  <c r="AD165" i="6"/>
  <c r="AD167" i="6" s="1"/>
  <c r="AD166" i="6"/>
  <c r="AD168" i="6"/>
  <c r="AD169" i="6"/>
  <c r="AD170" i="6"/>
  <c r="AD172" i="6"/>
  <c r="AD173" i="6" s="1"/>
  <c r="AD174" i="6"/>
  <c r="AD176" i="6"/>
  <c r="AD178" i="6" s="1"/>
  <c r="AD177" i="6"/>
  <c r="AD180" i="6"/>
  <c r="AD181" i="6"/>
  <c r="AD182" i="6"/>
  <c r="AE9" i="6"/>
  <c r="AE10" i="6"/>
  <c r="AE11" i="6"/>
  <c r="AE12" i="6"/>
  <c r="AE54" i="6"/>
  <c r="AE58" i="6"/>
  <c r="AE62" i="6"/>
  <c r="AE66" i="6"/>
  <c r="AE70" i="6"/>
  <c r="AE74" i="6"/>
  <c r="AE75" i="6"/>
  <c r="AE76" i="6"/>
  <c r="AE78" i="6"/>
  <c r="AE79" i="6"/>
  <c r="AE80" i="6"/>
  <c r="AE82" i="6"/>
  <c r="AE86" i="6"/>
  <c r="AE87" i="6"/>
  <c r="AE90" i="6"/>
  <c r="AE99" i="6"/>
  <c r="AE101" i="6" s="1"/>
  <c r="AE100" i="6"/>
  <c r="AE103" i="6"/>
  <c r="AE104" i="6"/>
  <c r="AE105" i="6"/>
  <c r="AE107" i="6"/>
  <c r="AE108" i="6"/>
  <c r="AE109" i="6"/>
  <c r="AE111" i="6"/>
  <c r="AE112" i="6"/>
  <c r="AE113" i="6"/>
  <c r="AE115" i="6"/>
  <c r="AE119" i="6"/>
  <c r="AE120" i="6"/>
  <c r="AE123" i="6"/>
  <c r="AE124" i="6"/>
  <c r="AE127" i="6"/>
  <c r="AE128" i="6"/>
  <c r="AE131" i="6"/>
  <c r="AE132" i="6"/>
  <c r="AE135" i="6"/>
  <c r="AE136" i="6"/>
  <c r="AE144" i="6"/>
  <c r="AE145" i="6"/>
  <c r="AE146" i="6"/>
  <c r="AE147" i="6" s="1"/>
  <c r="AE148" i="6"/>
  <c r="AE149" i="6"/>
  <c r="AE150" i="6"/>
  <c r="AE151" i="6"/>
  <c r="AE152" i="6"/>
  <c r="AE153" i="6"/>
  <c r="AE154" i="6"/>
  <c r="AE155" i="6"/>
  <c r="AE156" i="6"/>
  <c r="AE157" i="6"/>
  <c r="AE158" i="6"/>
  <c r="AE159" i="6" s="1"/>
  <c r="AE160" i="6"/>
  <c r="AE161" i="6"/>
  <c r="AE162" i="6"/>
  <c r="AE163" i="6" s="1"/>
  <c r="AE164" i="6"/>
  <c r="AE165" i="6"/>
  <c r="AE166" i="6"/>
  <c r="AE167" i="6"/>
  <c r="AE168" i="6"/>
  <c r="AE169" i="6"/>
  <c r="AE170" i="6"/>
  <c r="AE171" i="6" s="1"/>
  <c r="AE172" i="6"/>
  <c r="AE173" i="6"/>
  <c r="AE174" i="6"/>
  <c r="AE176" i="6"/>
  <c r="AE180" i="6"/>
  <c r="AF9" i="6"/>
  <c r="AF54" i="6"/>
  <c r="AF58" i="6"/>
  <c r="AF62" i="6"/>
  <c r="AF66" i="6"/>
  <c r="AF70" i="6"/>
  <c r="AF72" i="6"/>
  <c r="AF74" i="6"/>
  <c r="AF76" i="6" s="1"/>
  <c r="AF75" i="6"/>
  <c r="AF78" i="6"/>
  <c r="AF80" i="6" s="1"/>
  <c r="AF79" i="6"/>
  <c r="AF82" i="6"/>
  <c r="AF84" i="6" s="1"/>
  <c r="AF83" i="6"/>
  <c r="AF86" i="6"/>
  <c r="AF88" i="6" s="1"/>
  <c r="AF87" i="6"/>
  <c r="AF90" i="6"/>
  <c r="AF92" i="6" s="1"/>
  <c r="AF91" i="6"/>
  <c r="AF99" i="6"/>
  <c r="AF100" i="6"/>
  <c r="AF103" i="6"/>
  <c r="AF107" i="6"/>
  <c r="AF108" i="6"/>
  <c r="AF111" i="6"/>
  <c r="AF115" i="6"/>
  <c r="AF116" i="6"/>
  <c r="AF119" i="6"/>
  <c r="AF121" i="6" s="1"/>
  <c r="AF120" i="6"/>
  <c r="AF123" i="6"/>
  <c r="AF125" i="6" s="1"/>
  <c r="AF124" i="6"/>
  <c r="AF127" i="6"/>
  <c r="AF128" i="6"/>
  <c r="AF131" i="6"/>
  <c r="AF132" i="6"/>
  <c r="AF135" i="6"/>
  <c r="AF137" i="6" s="1"/>
  <c r="AF136" i="6"/>
  <c r="AF144" i="6"/>
  <c r="AF148" i="6"/>
  <c r="AF149" i="6" s="1"/>
  <c r="AF152" i="6"/>
  <c r="AF156" i="6"/>
  <c r="AF157" i="6" s="1"/>
  <c r="AF158" i="6"/>
  <c r="AF160" i="6"/>
  <c r="AF161" i="6"/>
  <c r="AF164" i="6"/>
  <c r="AF165" i="6"/>
  <c r="AF168" i="6"/>
  <c r="AF170" i="6" s="1"/>
  <c r="AF169" i="6"/>
  <c r="AF172" i="6"/>
  <c r="AF174" i="6" s="1"/>
  <c r="AF173" i="6"/>
  <c r="AF176" i="6"/>
  <c r="AF177" i="6"/>
  <c r="AF180" i="6"/>
  <c r="AF182" i="6" s="1"/>
  <c r="AF181" i="6"/>
  <c r="AG9" i="6"/>
  <c r="AG12" i="6" s="1"/>
  <c r="AG10" i="6"/>
  <c r="AG11" i="6"/>
  <c r="AG54" i="6"/>
  <c r="AG56" i="6" s="1"/>
  <c r="AG57" i="6" s="1"/>
  <c r="AG55" i="6"/>
  <c r="AG58" i="6"/>
  <c r="AG60" i="6" s="1"/>
  <c r="AG59" i="6"/>
  <c r="AG61" i="6"/>
  <c r="AG62" i="6"/>
  <c r="AG64" i="6" s="1"/>
  <c r="AG63" i="6"/>
  <c r="AG65" i="6"/>
  <c r="AG66" i="6"/>
  <c r="AG68" i="6" s="1"/>
  <c r="AG69" i="6" s="1"/>
  <c r="AG67" i="6"/>
  <c r="AG70" i="6"/>
  <c r="AG72" i="6" s="1"/>
  <c r="AG73" i="6" s="1"/>
  <c r="AG71" i="6"/>
  <c r="AG74" i="6"/>
  <c r="AG75" i="6"/>
  <c r="AG76" i="6"/>
  <c r="AG78" i="6"/>
  <c r="AG79" i="6"/>
  <c r="AG80" i="6"/>
  <c r="AG82" i="6"/>
  <c r="AG86" i="6"/>
  <c r="AG88" i="6" s="1"/>
  <c r="AG87" i="6"/>
  <c r="AG90" i="6"/>
  <c r="AG93" i="6" s="1"/>
  <c r="AG91" i="6"/>
  <c r="AG92" i="6"/>
  <c r="AG99" i="6"/>
  <c r="AG103" i="6"/>
  <c r="AG139" i="6"/>
  <c r="AG141" i="5" s="1"/>
  <c r="AG107" i="6"/>
  <c r="AG111" i="6"/>
  <c r="AG115" i="6"/>
  <c r="AG119" i="6"/>
  <c r="AG120" i="6"/>
  <c r="AG123" i="6"/>
  <c r="AG124" i="6"/>
  <c r="AG127" i="6"/>
  <c r="AG128" i="6"/>
  <c r="AG131" i="6"/>
  <c r="AG132" i="6"/>
  <c r="AG135" i="6"/>
  <c r="AG136" i="6"/>
  <c r="AG144" i="6"/>
  <c r="AG145" i="6"/>
  <c r="AG148" i="6"/>
  <c r="AG149" i="6"/>
  <c r="AG152" i="6"/>
  <c r="AG153" i="6"/>
  <c r="AG156" i="6"/>
  <c r="AG157" i="6"/>
  <c r="AG160" i="6"/>
  <c r="AG161" i="6"/>
  <c r="AG164" i="6"/>
  <c r="AG168" i="6"/>
  <c r="AG172" i="6"/>
  <c r="AG176" i="6"/>
  <c r="AG180" i="6"/>
  <c r="AH9" i="6"/>
  <c r="AH54" i="6"/>
  <c r="AH58" i="6"/>
  <c r="AH62" i="6"/>
  <c r="AH66" i="6"/>
  <c r="AH68" i="6" s="1"/>
  <c r="AH67" i="6"/>
  <c r="AH70" i="6"/>
  <c r="AH71" i="6"/>
  <c r="AH72" i="6"/>
  <c r="AH74" i="6"/>
  <c r="AH78" i="6"/>
  <c r="AH79" i="6" s="1"/>
  <c r="AH80" i="6"/>
  <c r="AH82" i="6"/>
  <c r="AH83" i="6"/>
  <c r="AH86" i="6"/>
  <c r="AH90" i="6"/>
  <c r="AH99" i="6"/>
  <c r="AH100" i="6"/>
  <c r="AH101" i="6"/>
  <c r="AH103" i="6"/>
  <c r="AH107" i="6"/>
  <c r="AH111" i="6"/>
  <c r="AH113" i="6" s="1"/>
  <c r="AH112" i="6"/>
  <c r="AP112" i="6" s="1"/>
  <c r="AH115" i="6"/>
  <c r="AH116" i="6"/>
  <c r="AH117" i="6"/>
  <c r="AH119" i="6"/>
  <c r="AH122" i="6" s="1"/>
  <c r="AH120" i="6"/>
  <c r="AH121" i="6"/>
  <c r="AH123" i="6"/>
  <c r="AH124" i="6" s="1"/>
  <c r="AH125" i="6"/>
  <c r="AH127" i="6"/>
  <c r="AH131" i="6"/>
  <c r="AH133" i="6" s="1"/>
  <c r="AH132" i="6"/>
  <c r="AH135" i="6"/>
  <c r="AH136" i="6"/>
  <c r="AH138" i="6" s="1"/>
  <c r="AH137" i="6"/>
  <c r="AH144" i="6"/>
  <c r="AH145" i="6"/>
  <c r="AH148" i="6"/>
  <c r="AH149" i="6" s="1"/>
  <c r="AH152" i="6"/>
  <c r="AH153" i="6"/>
  <c r="AH156" i="6"/>
  <c r="AH157" i="6"/>
  <c r="AH160" i="6"/>
  <c r="AH161" i="6"/>
  <c r="AH164" i="6"/>
  <c r="AH166" i="6"/>
  <c r="AH165" i="6"/>
  <c r="AH168" i="6"/>
  <c r="AH172" i="6"/>
  <c r="AH176" i="6"/>
  <c r="AH180" i="6"/>
  <c r="AI9" i="6"/>
  <c r="AI11" i="6" s="1"/>
  <c r="AI10" i="6"/>
  <c r="AI54" i="6"/>
  <c r="AI55" i="6"/>
  <c r="AI58" i="6"/>
  <c r="AI59" i="6"/>
  <c r="AI62" i="6"/>
  <c r="AI63" i="6"/>
  <c r="AI66" i="6"/>
  <c r="AI67" i="6"/>
  <c r="AI70" i="6"/>
  <c r="AI71" i="6"/>
  <c r="AI74" i="6"/>
  <c r="AI76" i="6" s="1"/>
  <c r="AI75" i="6"/>
  <c r="AI78" i="6"/>
  <c r="AI79" i="6"/>
  <c r="AI80" i="6"/>
  <c r="AI82" i="6"/>
  <c r="AI86" i="6"/>
  <c r="AI87" i="6"/>
  <c r="AI90" i="6"/>
  <c r="AI99" i="6"/>
  <c r="AI100" i="6"/>
  <c r="AI103" i="6"/>
  <c r="AI104" i="6"/>
  <c r="AI107" i="6"/>
  <c r="AI108" i="6" s="1"/>
  <c r="AI111" i="6"/>
  <c r="AI112" i="6"/>
  <c r="AI115" i="6"/>
  <c r="AI116" i="6" s="1"/>
  <c r="AI119" i="6"/>
  <c r="AI123" i="6"/>
  <c r="AI127" i="6"/>
  <c r="AI131" i="6"/>
  <c r="AI135" i="6"/>
  <c r="AI144" i="6"/>
  <c r="AI148" i="6"/>
  <c r="AI149" i="6"/>
  <c r="AI150" i="6"/>
  <c r="AI151" i="6" s="1"/>
  <c r="AI152" i="6"/>
  <c r="AI153" i="6"/>
  <c r="AI154" i="6"/>
  <c r="AI156" i="6"/>
  <c r="AI157" i="6"/>
  <c r="AI158" i="6"/>
  <c r="AI159" i="6" s="1"/>
  <c r="AI160" i="6"/>
  <c r="AI161" i="6"/>
  <c r="AI162" i="6"/>
  <c r="AI163" i="6" s="1"/>
  <c r="AI164" i="6"/>
  <c r="AI165" i="6"/>
  <c r="AI166" i="6"/>
  <c r="AI167" i="6"/>
  <c r="AI168" i="6"/>
  <c r="AI169" i="6"/>
  <c r="AI170" i="6"/>
  <c r="AI171" i="6"/>
  <c r="AI172" i="6"/>
  <c r="AI173" i="6"/>
  <c r="AI174" i="6"/>
  <c r="AI175" i="6"/>
  <c r="AI176" i="6"/>
  <c r="AI177" i="6"/>
  <c r="AI178" i="6"/>
  <c r="AI179" i="6"/>
  <c r="AI180" i="6"/>
  <c r="AI181" i="6"/>
  <c r="AI182" i="6"/>
  <c r="AI183" i="6"/>
  <c r="AJ9" i="6"/>
  <c r="AJ10" i="6"/>
  <c r="AJ11" i="6"/>
  <c r="AJ12" i="6"/>
  <c r="AJ54" i="6"/>
  <c r="AJ55" i="6"/>
  <c r="AJ56" i="6"/>
  <c r="AJ58" i="6"/>
  <c r="AJ60" i="6" s="1"/>
  <c r="AJ59" i="6"/>
  <c r="AJ61" i="6"/>
  <c r="AJ62" i="6"/>
  <c r="AJ64" i="6" s="1"/>
  <c r="AJ63" i="6"/>
  <c r="AJ65" i="6"/>
  <c r="AJ66" i="6"/>
  <c r="AJ67" i="6"/>
  <c r="AJ70" i="6"/>
  <c r="AJ71" i="6"/>
  <c r="AJ74" i="6"/>
  <c r="AJ76" i="6" s="1"/>
  <c r="AJ75" i="6"/>
  <c r="AJ78" i="6"/>
  <c r="AJ80" i="6" s="1"/>
  <c r="AJ79" i="6"/>
  <c r="AJ82" i="6"/>
  <c r="AJ84" i="6" s="1"/>
  <c r="AJ83" i="6"/>
  <c r="AJ86" i="6"/>
  <c r="AJ88" i="6" s="1"/>
  <c r="AJ87" i="6"/>
  <c r="AJ90" i="6"/>
  <c r="AJ92" i="6" s="1"/>
  <c r="AJ91" i="6"/>
  <c r="AJ99" i="6"/>
  <c r="AJ100" i="6"/>
  <c r="AJ103" i="6"/>
  <c r="AJ104" i="6"/>
  <c r="AJ107" i="6"/>
  <c r="AJ108" i="6"/>
  <c r="AJ111" i="6"/>
  <c r="AJ112" i="6"/>
  <c r="AJ115" i="6"/>
  <c r="AJ119" i="6"/>
  <c r="AJ121" i="6" s="1"/>
  <c r="AJ120" i="6"/>
  <c r="AJ123" i="6"/>
  <c r="AJ125" i="6" s="1"/>
  <c r="AJ124" i="6"/>
  <c r="AJ126" i="6"/>
  <c r="AJ127" i="6"/>
  <c r="AJ128" i="6"/>
  <c r="AJ129" i="6"/>
  <c r="AJ131" i="6"/>
  <c r="AJ132" i="6"/>
  <c r="AJ133" i="6"/>
  <c r="AJ134" i="6" s="1"/>
  <c r="AJ135" i="6"/>
  <c r="AJ136" i="6"/>
  <c r="AJ137" i="6"/>
  <c r="AJ144" i="6"/>
  <c r="AJ145" i="6" s="1"/>
  <c r="AJ148" i="6"/>
  <c r="AJ149" i="6"/>
  <c r="AJ152" i="6"/>
  <c r="AJ153" i="6" s="1"/>
  <c r="AP153" i="6" s="1"/>
  <c r="AJ156" i="6"/>
  <c r="AJ157" i="6"/>
  <c r="AJ160" i="6"/>
  <c r="AJ161" i="6" s="1"/>
  <c r="AJ164" i="6"/>
  <c r="AJ165" i="6"/>
  <c r="AJ166" i="6"/>
  <c r="AJ168" i="6"/>
  <c r="AJ169" i="6"/>
  <c r="AJ170" i="6"/>
  <c r="AJ171" i="6" s="1"/>
  <c r="AJ172" i="6"/>
  <c r="AJ173" i="6"/>
  <c r="AJ174" i="6"/>
  <c r="AJ175" i="6" s="1"/>
  <c r="AJ176" i="6"/>
  <c r="AJ177" i="6"/>
  <c r="AJ178" i="6"/>
  <c r="AJ179" i="6" s="1"/>
  <c r="AJ180" i="6"/>
  <c r="AJ181" i="6"/>
  <c r="AJ182" i="6"/>
  <c r="AJ183" i="6" s="1"/>
  <c r="AK9" i="6"/>
  <c r="AK10" i="6"/>
  <c r="AK54" i="6"/>
  <c r="AK55" i="6"/>
  <c r="AK58" i="6"/>
  <c r="AK59" i="6"/>
  <c r="AK62" i="6"/>
  <c r="AK63" i="6"/>
  <c r="AK66" i="6"/>
  <c r="AK67" i="6"/>
  <c r="AK70" i="6"/>
  <c r="AK71" i="6"/>
  <c r="AK74" i="6"/>
  <c r="AK78" i="6"/>
  <c r="AK79" i="6" s="1"/>
  <c r="AK82" i="6"/>
  <c r="AK84" i="6" s="1"/>
  <c r="AK83" i="6"/>
  <c r="AK86" i="6"/>
  <c r="AK87" i="6"/>
  <c r="AK88" i="6"/>
  <c r="AK90" i="6"/>
  <c r="AK99" i="6"/>
  <c r="AK101" i="6"/>
  <c r="AK100" i="6"/>
  <c r="AK103" i="6"/>
  <c r="AK105" i="6"/>
  <c r="AK104" i="6"/>
  <c r="AK107" i="6"/>
  <c r="AK111" i="6"/>
  <c r="AK112" i="6" s="1"/>
  <c r="AK113" i="6"/>
  <c r="AK115" i="6"/>
  <c r="AK117" i="6"/>
  <c r="AK116" i="6"/>
  <c r="AK119" i="6"/>
  <c r="AK120" i="6"/>
  <c r="AK123" i="6"/>
  <c r="AK124" i="6"/>
  <c r="AK127" i="6"/>
  <c r="AK128" i="6"/>
  <c r="AK131" i="6"/>
  <c r="AK132" i="6"/>
  <c r="AK135" i="6"/>
  <c r="AK136" i="6"/>
  <c r="AK144" i="6"/>
  <c r="AK145" i="6"/>
  <c r="AK148" i="6"/>
  <c r="AK149" i="6"/>
  <c r="AK152" i="6"/>
  <c r="AK153" i="6"/>
  <c r="AK156" i="6"/>
  <c r="AK157" i="6"/>
  <c r="AK160" i="6"/>
  <c r="AK161" i="6"/>
  <c r="AK164" i="6"/>
  <c r="AK166" i="6"/>
  <c r="AK168" i="6"/>
  <c r="AK169" i="6" s="1"/>
  <c r="AK170" i="6"/>
  <c r="AK172" i="6"/>
  <c r="AK173" i="6" s="1"/>
  <c r="AK174" i="6"/>
  <c r="AK176" i="6"/>
  <c r="AK177" i="6" s="1"/>
  <c r="AK178" i="6"/>
  <c r="AK180" i="6"/>
  <c r="AK182" i="6"/>
  <c r="Z42" i="7"/>
  <c r="Z10" i="14"/>
  <c r="AA42" i="7"/>
  <c r="AA10" i="14"/>
  <c r="AB42" i="7"/>
  <c r="AB10" i="14"/>
  <c r="AC42" i="7"/>
  <c r="AC10" i="14"/>
  <c r="AD42" i="7"/>
  <c r="AD10" i="14"/>
  <c r="AE42" i="7"/>
  <c r="AE10" i="14"/>
  <c r="AF42" i="7"/>
  <c r="AF10" i="14"/>
  <c r="AG42" i="7"/>
  <c r="AG10" i="14"/>
  <c r="AH42" i="7"/>
  <c r="AH10" i="14"/>
  <c r="AI42" i="7"/>
  <c r="AI10" i="14"/>
  <c r="E38" i="2"/>
  <c r="B17" i="17"/>
  <c r="E39" i="2"/>
  <c r="B18" i="17"/>
  <c r="E40" i="2"/>
  <c r="B19" i="17"/>
  <c r="E41" i="2"/>
  <c r="B22" i="17"/>
  <c r="E42" i="2"/>
  <c r="B23" i="17"/>
  <c r="C15" i="17"/>
  <c r="C16" i="17"/>
  <c r="C21" i="17"/>
  <c r="C11" i="17"/>
  <c r="E44" i="2"/>
  <c r="B31" i="17"/>
  <c r="E45" i="2"/>
  <c r="B32" i="17"/>
  <c r="A97" i="11"/>
  <c r="A105" i="11"/>
  <c r="A113" i="11"/>
  <c r="E46" i="2"/>
  <c r="B37" i="17"/>
  <c r="E47" i="2"/>
  <c r="B40" i="17"/>
  <c r="E48" i="2"/>
  <c r="B41" i="17"/>
  <c r="E49" i="2"/>
  <c r="B42" i="17"/>
  <c r="E50" i="2"/>
  <c r="B43" i="17"/>
  <c r="B14" i="13"/>
  <c r="B18" i="13"/>
  <c r="C30" i="17"/>
  <c r="B31" i="8"/>
  <c r="B32" i="8"/>
  <c r="B19" i="13" s="1"/>
  <c r="B22" i="13"/>
  <c r="B26" i="13"/>
  <c r="C39" i="17"/>
  <c r="B32" i="13"/>
  <c r="C38" i="17"/>
  <c r="B49" i="5"/>
  <c r="B94" i="5"/>
  <c r="B139" i="5"/>
  <c r="B184" i="5"/>
  <c r="C36" i="17"/>
  <c r="B53" i="17"/>
  <c r="C16" i="9"/>
  <c r="C14" i="9"/>
  <c r="C8" i="13"/>
  <c r="D15" i="17"/>
  <c r="D16" i="17"/>
  <c r="D21" i="17"/>
  <c r="D11" i="17"/>
  <c r="C14" i="13"/>
  <c r="C31" i="8"/>
  <c r="C32" i="8"/>
  <c r="C49" i="5"/>
  <c r="C94" i="5"/>
  <c r="C139" i="5"/>
  <c r="C184" i="5"/>
  <c r="D36" i="17"/>
  <c r="D16" i="9"/>
  <c r="D9" i="13" s="1"/>
  <c r="D14" i="9"/>
  <c r="D8" i="13"/>
  <c r="E16" i="17"/>
  <c r="E15" i="17"/>
  <c r="E21" i="17"/>
  <c r="E11" i="17"/>
  <c r="D14" i="13"/>
  <c r="D31" i="8"/>
  <c r="D32" i="8"/>
  <c r="D19" i="13"/>
  <c r="D20" i="13"/>
  <c r="D29" i="13" s="1"/>
  <c r="D49" i="5"/>
  <c r="D94" i="5"/>
  <c r="D139" i="5"/>
  <c r="D184" i="5"/>
  <c r="E36" i="17"/>
  <c r="E16" i="9"/>
  <c r="E9" i="13"/>
  <c r="E14" i="9"/>
  <c r="E8" i="13"/>
  <c r="F16" i="17"/>
  <c r="F15" i="17"/>
  <c r="F21" i="17"/>
  <c r="F11" i="17"/>
  <c r="E14" i="13"/>
  <c r="E31" i="8"/>
  <c r="E32" i="8"/>
  <c r="E19" i="13"/>
  <c r="E49" i="5"/>
  <c r="E94" i="5"/>
  <c r="E139" i="5"/>
  <c r="E184" i="5"/>
  <c r="F36" i="17"/>
  <c r="F16" i="9"/>
  <c r="F9" i="13" s="1"/>
  <c r="F14" i="9"/>
  <c r="F8" i="13"/>
  <c r="G16" i="17"/>
  <c r="G15" i="17"/>
  <c r="G21" i="17"/>
  <c r="G11" i="17"/>
  <c r="F14" i="13"/>
  <c r="F31" i="8"/>
  <c r="F32" i="8"/>
  <c r="F19" i="13"/>
  <c r="F49" i="5"/>
  <c r="F94" i="5"/>
  <c r="F139" i="5"/>
  <c r="F184" i="5"/>
  <c r="G36" i="17"/>
  <c r="G16" i="9"/>
  <c r="G9" i="13"/>
  <c r="G14" i="9"/>
  <c r="G8" i="13"/>
  <c r="H16" i="17"/>
  <c r="H15" i="17"/>
  <c r="H21" i="17"/>
  <c r="H11" i="17"/>
  <c r="G14" i="13"/>
  <c r="G31" i="8"/>
  <c r="G32" i="8"/>
  <c r="G19" i="13" s="1"/>
  <c r="G49" i="5"/>
  <c r="G94" i="5"/>
  <c r="G139" i="5"/>
  <c r="G184" i="5"/>
  <c r="H36" i="17"/>
  <c r="H16" i="9"/>
  <c r="H9" i="13"/>
  <c r="H14" i="9"/>
  <c r="H8" i="13" s="1"/>
  <c r="I16" i="17"/>
  <c r="H11" i="11"/>
  <c r="I28" i="17"/>
  <c r="I15" i="17"/>
  <c r="I21" i="17"/>
  <c r="I11" i="17"/>
  <c r="H14" i="13"/>
  <c r="H31" i="8"/>
  <c r="H32" i="8"/>
  <c r="H19" i="13"/>
  <c r="H49" i="5"/>
  <c r="H94" i="5"/>
  <c r="H139" i="5"/>
  <c r="H184" i="5"/>
  <c r="I36" i="17"/>
  <c r="I16" i="9"/>
  <c r="I9" i="13"/>
  <c r="I14" i="9"/>
  <c r="I8" i="13"/>
  <c r="J15" i="17"/>
  <c r="J16" i="17"/>
  <c r="I11" i="11"/>
  <c r="J28" i="17"/>
  <c r="J21" i="17"/>
  <c r="J11" i="17"/>
  <c r="I14" i="13"/>
  <c r="I31" i="8"/>
  <c r="I54" i="7"/>
  <c r="I49" i="5"/>
  <c r="I94" i="5"/>
  <c r="I139" i="5"/>
  <c r="I184" i="5"/>
  <c r="J36" i="17"/>
  <c r="J16" i="9"/>
  <c r="J9" i="13"/>
  <c r="J14" i="9"/>
  <c r="J8" i="13"/>
  <c r="K15" i="17"/>
  <c r="K16" i="17"/>
  <c r="J11" i="11"/>
  <c r="K28" i="17"/>
  <c r="K21" i="17"/>
  <c r="K11" i="17"/>
  <c r="J14" i="13"/>
  <c r="J31" i="8"/>
  <c r="J32" i="8"/>
  <c r="J19" i="13" s="1"/>
  <c r="J20" i="13" s="1"/>
  <c r="J29" i="13" s="1"/>
  <c r="J49" i="5"/>
  <c r="J94" i="5"/>
  <c r="J139" i="5"/>
  <c r="J184" i="5"/>
  <c r="K36" i="17"/>
  <c r="K16" i="9"/>
  <c r="K9" i="13"/>
  <c r="K14" i="9"/>
  <c r="K8" i="13" s="1"/>
  <c r="L15" i="17"/>
  <c r="L16" i="17"/>
  <c r="L21" i="17"/>
  <c r="L11" i="17"/>
  <c r="K14" i="13"/>
  <c r="K31" i="8"/>
  <c r="K32" i="8" s="1"/>
  <c r="K19" i="13" s="1"/>
  <c r="K49" i="5"/>
  <c r="K94" i="5"/>
  <c r="K139" i="5"/>
  <c r="K184" i="5"/>
  <c r="L36" i="17"/>
  <c r="L16" i="9"/>
  <c r="L9" i="13"/>
  <c r="L14" i="9"/>
  <c r="L8" i="13"/>
  <c r="M15" i="17"/>
  <c r="M16" i="17"/>
  <c r="L45" i="11"/>
  <c r="M24" i="17"/>
  <c r="M21" i="17"/>
  <c r="M11" i="17"/>
  <c r="L14" i="13"/>
  <c r="L31" i="8"/>
  <c r="L49" i="5"/>
  <c r="L94" i="5"/>
  <c r="L139" i="5"/>
  <c r="L184" i="5"/>
  <c r="M36" i="17"/>
  <c r="M16" i="9"/>
  <c r="M9" i="13" s="1"/>
  <c r="M14" i="9"/>
  <c r="M8" i="13"/>
  <c r="AM56" i="7"/>
  <c r="B74" i="2"/>
  <c r="N15" i="17"/>
  <c r="N16" i="17"/>
  <c r="N21" i="17"/>
  <c r="N11" i="17"/>
  <c r="M14" i="13"/>
  <c r="M31" i="8"/>
  <c r="M32" i="8" s="1"/>
  <c r="M19" i="13" s="1"/>
  <c r="M20" i="13" s="1"/>
  <c r="M29" i="13" s="1"/>
  <c r="M49" i="5"/>
  <c r="M94" i="5"/>
  <c r="M139" i="5"/>
  <c r="M184" i="5"/>
  <c r="N36" i="17"/>
  <c r="N16" i="9"/>
  <c r="N9" i="13"/>
  <c r="N14" i="9"/>
  <c r="N8" i="13"/>
  <c r="O15" i="17"/>
  <c r="O16" i="17"/>
  <c r="O21" i="17"/>
  <c r="O11" i="17"/>
  <c r="N14" i="13"/>
  <c r="N31" i="8"/>
  <c r="N32" i="8"/>
  <c r="N19" i="13"/>
  <c r="N20" i="13"/>
  <c r="N29" i="13" s="1"/>
  <c r="N49" i="5"/>
  <c r="N94" i="5"/>
  <c r="N139" i="5"/>
  <c r="N184" i="5"/>
  <c r="O36" i="17"/>
  <c r="N88" i="11"/>
  <c r="O44" i="17" s="1"/>
  <c r="O16" i="9"/>
  <c r="O14" i="9"/>
  <c r="O8" i="13" s="1"/>
  <c r="P15" i="17"/>
  <c r="P16" i="17"/>
  <c r="P21" i="17"/>
  <c r="P11" i="17"/>
  <c r="O14" i="13"/>
  <c r="O31" i="8"/>
  <c r="O66" i="7"/>
  <c r="O49" i="5"/>
  <c r="O94" i="5"/>
  <c r="O139" i="5"/>
  <c r="O184" i="5"/>
  <c r="P36" i="17"/>
  <c r="P16" i="9"/>
  <c r="P9" i="13"/>
  <c r="P14" i="9"/>
  <c r="P8" i="13"/>
  <c r="Q15" i="17"/>
  <c r="Q16" i="17"/>
  <c r="Q21" i="17"/>
  <c r="Q11" i="17"/>
  <c r="P14" i="13"/>
  <c r="P31" i="8"/>
  <c r="P32" i="8"/>
  <c r="P19" i="13"/>
  <c r="P20" i="13"/>
  <c r="P49" i="5"/>
  <c r="P94" i="5"/>
  <c r="P139" i="5"/>
  <c r="P184" i="5"/>
  <c r="Q36" i="17"/>
  <c r="Q16" i="9"/>
  <c r="Q9" i="13"/>
  <c r="Q14" i="9"/>
  <c r="Q8" i="13"/>
  <c r="R15" i="17"/>
  <c r="R16" i="17"/>
  <c r="R21" i="17"/>
  <c r="R11" i="17"/>
  <c r="Q14" i="13"/>
  <c r="Q31" i="8"/>
  <c r="Q49" i="5"/>
  <c r="Q94" i="5"/>
  <c r="Q139" i="5"/>
  <c r="Q184" i="5"/>
  <c r="R36" i="17"/>
  <c r="R16" i="9"/>
  <c r="R9" i="13" s="1"/>
  <c r="R14" i="9"/>
  <c r="R8" i="13"/>
  <c r="S15" i="17"/>
  <c r="S16" i="17"/>
  <c r="S21" i="17"/>
  <c r="S11" i="17"/>
  <c r="R14" i="13"/>
  <c r="R31" i="8"/>
  <c r="R32" i="8"/>
  <c r="R19" i="13" s="1"/>
  <c r="R49" i="5"/>
  <c r="R94" i="5"/>
  <c r="R188" i="5" s="1"/>
  <c r="R33" i="13" s="1"/>
  <c r="R139" i="5"/>
  <c r="R184" i="5"/>
  <c r="S36" i="17"/>
  <c r="S16" i="9"/>
  <c r="S9" i="13"/>
  <c r="S14" i="9"/>
  <c r="S8" i="13" s="1"/>
  <c r="T15" i="17"/>
  <c r="T16" i="17"/>
  <c r="T21" i="17"/>
  <c r="T11" i="17"/>
  <c r="S14" i="13"/>
  <c r="S31" i="8"/>
  <c r="S32" i="8" s="1"/>
  <c r="S19" i="13" s="1"/>
  <c r="S20" i="13"/>
  <c r="S29" i="13" s="1"/>
  <c r="S49" i="5"/>
  <c r="S94" i="5"/>
  <c r="S139" i="5"/>
  <c r="S184" i="5"/>
  <c r="T36" i="17"/>
  <c r="T16" i="9"/>
  <c r="T9" i="13"/>
  <c r="T14" i="9"/>
  <c r="T8" i="13"/>
  <c r="U15" i="17"/>
  <c r="U16" i="17"/>
  <c r="U21" i="17"/>
  <c r="U11" i="17"/>
  <c r="T14" i="13"/>
  <c r="T31" i="8"/>
  <c r="T49" i="5"/>
  <c r="T94" i="5"/>
  <c r="T139" i="5"/>
  <c r="T184" i="5"/>
  <c r="U36" i="17"/>
  <c r="U16" i="9"/>
  <c r="U9" i="13" s="1"/>
  <c r="U14" i="9"/>
  <c r="U8" i="13"/>
  <c r="V15" i="17"/>
  <c r="V16" i="17"/>
  <c r="V21" i="17"/>
  <c r="V11" i="17"/>
  <c r="U14" i="13"/>
  <c r="U31" i="8"/>
  <c r="U32" i="8"/>
  <c r="U19" i="13"/>
  <c r="U49" i="5"/>
  <c r="U94" i="5"/>
  <c r="U139" i="5"/>
  <c r="U184" i="5"/>
  <c r="V36" i="17"/>
  <c r="V16" i="9"/>
  <c r="V9" i="13"/>
  <c r="V14" i="9"/>
  <c r="V8" i="13" s="1"/>
  <c r="W15" i="17"/>
  <c r="W16" i="17"/>
  <c r="W21" i="17"/>
  <c r="W11" i="17"/>
  <c r="V14" i="13"/>
  <c r="V31" i="8"/>
  <c r="V49" i="5"/>
  <c r="V94" i="5"/>
  <c r="V139" i="5"/>
  <c r="V184" i="5"/>
  <c r="W36" i="17"/>
  <c r="W16" i="9"/>
  <c r="W9" i="13"/>
  <c r="W14" i="9"/>
  <c r="W8" i="13"/>
  <c r="W10" i="13" s="1"/>
  <c r="W27" i="13" s="1"/>
  <c r="X15" i="17"/>
  <c r="X16" i="17"/>
  <c r="X21" i="17"/>
  <c r="X11" i="17"/>
  <c r="W14" i="13"/>
  <c r="W31" i="8"/>
  <c r="W49" i="5"/>
  <c r="W94" i="5"/>
  <c r="W139" i="5"/>
  <c r="W184" i="5"/>
  <c r="X36" i="17"/>
  <c r="X16" i="9"/>
  <c r="X9" i="13" s="1"/>
  <c r="X14" i="9"/>
  <c r="X8" i="13"/>
  <c r="Y15" i="17"/>
  <c r="Y16" i="17"/>
  <c r="X45" i="11"/>
  <c r="Y24" i="17"/>
  <c r="Y21" i="17"/>
  <c r="Y11" i="17"/>
  <c r="X14" i="13"/>
  <c r="X31" i="8"/>
  <c r="X32" i="8" s="1"/>
  <c r="X19" i="13" s="1"/>
  <c r="X49" i="5"/>
  <c r="X94" i="5"/>
  <c r="X139" i="5"/>
  <c r="X184" i="5"/>
  <c r="Y36" i="17"/>
  <c r="Y16" i="9"/>
  <c r="Y9" i="13"/>
  <c r="Y14" i="9"/>
  <c r="Y8" i="13" s="1"/>
  <c r="Z15" i="17"/>
  <c r="Z16" i="17"/>
  <c r="Z21" i="17"/>
  <c r="Z11" i="17"/>
  <c r="Y14" i="13"/>
  <c r="Y31" i="8"/>
  <c r="Y49" i="5"/>
  <c r="Y94" i="5"/>
  <c r="Y139" i="5"/>
  <c r="Y184" i="5"/>
  <c r="Z36" i="17"/>
  <c r="Z16" i="9"/>
  <c r="Z9" i="13"/>
  <c r="Z14" i="9"/>
  <c r="Z8" i="13"/>
  <c r="Z10" i="13" s="1"/>
  <c r="Z27" i="13" s="1"/>
  <c r="AA15" i="17"/>
  <c r="AA16" i="17"/>
  <c r="AA21" i="17"/>
  <c r="AA11" i="17"/>
  <c r="Z14" i="13"/>
  <c r="Z31" i="8"/>
  <c r="Z32" i="8"/>
  <c r="Z19" i="13" s="1"/>
  <c r="Z20" i="13" s="1"/>
  <c r="Z49" i="5"/>
  <c r="Z94" i="5"/>
  <c r="Z188" i="5" s="1"/>
  <c r="Z33" i="13" s="1"/>
  <c r="Z139" i="5"/>
  <c r="Z184" i="5"/>
  <c r="AA36" i="17"/>
  <c r="AA16" i="9"/>
  <c r="AA14" i="9"/>
  <c r="AA8" i="13"/>
  <c r="AB15" i="17"/>
  <c r="AB16" i="17"/>
  <c r="AM16" i="17" s="1"/>
  <c r="AB21" i="17"/>
  <c r="AB11" i="17"/>
  <c r="AA14" i="13"/>
  <c r="AA31" i="8"/>
  <c r="AA32" i="8"/>
  <c r="AA19" i="13"/>
  <c r="AA49" i="5"/>
  <c r="AA94" i="5"/>
  <c r="AA139" i="5"/>
  <c r="AA184" i="5"/>
  <c r="AB36" i="17"/>
  <c r="AB16" i="9"/>
  <c r="AB9" i="13"/>
  <c r="AB14" i="9"/>
  <c r="AB8" i="13" s="1"/>
  <c r="AC15" i="17"/>
  <c r="AC16" i="17"/>
  <c r="AC21" i="17"/>
  <c r="AC11" i="17"/>
  <c r="AB14" i="13"/>
  <c r="AB31" i="8"/>
  <c r="AB49" i="5"/>
  <c r="AB94" i="5"/>
  <c r="AB139" i="5"/>
  <c r="AB184" i="5"/>
  <c r="AC36" i="17"/>
  <c r="AC16" i="9"/>
  <c r="AC9" i="13" s="1"/>
  <c r="AC14" i="9"/>
  <c r="AC8" i="13"/>
  <c r="AD15" i="17"/>
  <c r="AD16" i="17"/>
  <c r="AD21" i="17"/>
  <c r="AD11" i="17"/>
  <c r="AC14" i="13"/>
  <c r="AC31" i="8"/>
  <c r="AC32" i="8"/>
  <c r="AC19" i="13"/>
  <c r="AC49" i="5"/>
  <c r="AC94" i="5"/>
  <c r="AC139" i="5"/>
  <c r="AC184" i="5"/>
  <c r="AD36" i="17"/>
  <c r="AD16" i="9"/>
  <c r="AD9" i="13"/>
  <c r="AD14" i="9"/>
  <c r="AD8" i="13" s="1"/>
  <c r="AE15" i="17"/>
  <c r="AE16" i="17"/>
  <c r="AE21" i="17"/>
  <c r="AE11" i="17"/>
  <c r="AD14" i="13"/>
  <c r="AD31" i="8"/>
  <c r="AD32" i="8" s="1"/>
  <c r="AD19" i="13" s="1"/>
  <c r="AD49" i="5"/>
  <c r="AD94" i="5"/>
  <c r="AD139" i="5"/>
  <c r="AD184" i="5"/>
  <c r="AE36" i="17"/>
  <c r="AE16" i="9"/>
  <c r="AE9" i="13"/>
  <c r="AE14" i="9"/>
  <c r="AE8" i="13"/>
  <c r="AF15" i="17"/>
  <c r="AF16" i="17"/>
  <c r="AF21" i="17"/>
  <c r="AF11" i="17"/>
  <c r="AE14" i="13"/>
  <c r="AE31" i="8"/>
  <c r="AE32" i="8"/>
  <c r="AE19" i="13"/>
  <c r="AE49" i="5"/>
  <c r="AE94" i="5"/>
  <c r="AE139" i="5"/>
  <c r="AE184" i="5"/>
  <c r="AF36" i="17"/>
  <c r="AF16" i="9"/>
  <c r="AF9" i="13"/>
  <c r="AF14" i="9"/>
  <c r="AF8" i="13" s="1"/>
  <c r="AG15" i="17"/>
  <c r="AG16" i="17"/>
  <c r="AG21" i="17"/>
  <c r="AG11" i="17"/>
  <c r="AF14" i="13"/>
  <c r="AF31" i="8"/>
  <c r="AF32" i="8" s="1"/>
  <c r="AF19" i="13" s="1"/>
  <c r="AF49" i="5"/>
  <c r="AF94" i="5"/>
  <c r="AF139" i="5"/>
  <c r="AF184" i="5"/>
  <c r="AG36" i="17"/>
  <c r="AG16" i="9"/>
  <c r="AG9" i="13"/>
  <c r="AG14" i="9"/>
  <c r="AG8" i="13" s="1"/>
  <c r="AH15" i="17"/>
  <c r="AH16" i="17"/>
  <c r="AH21" i="17"/>
  <c r="AH11" i="17"/>
  <c r="AG14" i="13"/>
  <c r="AG31" i="8"/>
  <c r="AG49" i="5"/>
  <c r="AG94" i="5"/>
  <c r="AG139" i="5"/>
  <c r="AG184" i="5"/>
  <c r="AH36" i="17"/>
  <c r="AH16" i="9"/>
  <c r="AH14" i="9"/>
  <c r="AH8" i="13"/>
  <c r="AI15" i="17"/>
  <c r="AI16" i="17"/>
  <c r="AI21" i="17"/>
  <c r="AI11" i="17"/>
  <c r="AH14" i="13"/>
  <c r="AH31" i="8"/>
  <c r="AH49" i="5"/>
  <c r="AH94" i="5"/>
  <c r="AH139" i="5"/>
  <c r="AH184" i="5"/>
  <c r="AI36" i="17"/>
  <c r="AI16" i="9"/>
  <c r="AI9" i="13"/>
  <c r="AI14" i="9"/>
  <c r="AI8" i="13"/>
  <c r="AI10" i="13" s="1"/>
  <c r="AI27" i="13" s="1"/>
  <c r="AJ15" i="17"/>
  <c r="AJ16" i="17"/>
  <c r="AJ21" i="17"/>
  <c r="AJ11" i="17"/>
  <c r="AI14" i="13"/>
  <c r="AI31" i="8"/>
  <c r="AI32" i="8"/>
  <c r="AI19" i="13" s="1"/>
  <c r="AI20" i="13" s="1"/>
  <c r="AI29" i="13" s="1"/>
  <c r="AI49" i="5"/>
  <c r="AI94" i="5"/>
  <c r="AI139" i="5"/>
  <c r="AI184" i="5"/>
  <c r="AJ36" i="17"/>
  <c r="AJ16" i="9"/>
  <c r="AJ9" i="13" s="1"/>
  <c r="AJ14" i="9"/>
  <c r="AJ8" i="13" s="1"/>
  <c r="AK15" i="17"/>
  <c r="AK16" i="17"/>
  <c r="AK21" i="17"/>
  <c r="AK11" i="17"/>
  <c r="AJ14" i="13"/>
  <c r="AJ31" i="8"/>
  <c r="AJ49" i="5"/>
  <c r="AJ94" i="5"/>
  <c r="AJ139" i="5"/>
  <c r="AJ184" i="5"/>
  <c r="AK36" i="17"/>
  <c r="AK16" i="9"/>
  <c r="AK9" i="13" s="1"/>
  <c r="AK14" i="9"/>
  <c r="AK8" i="13" s="1"/>
  <c r="AK10" i="13" s="1"/>
  <c r="AK27" i="13" s="1"/>
  <c r="AL15" i="17"/>
  <c r="AL16" i="17"/>
  <c r="AL21" i="17"/>
  <c r="AL11" i="17"/>
  <c r="AK14" i="13"/>
  <c r="AK31" i="8"/>
  <c r="AK32" i="8" s="1"/>
  <c r="AK19" i="13" s="1"/>
  <c r="AK49" i="5"/>
  <c r="AK94" i="5"/>
  <c r="AK139" i="5"/>
  <c r="AK184" i="5"/>
  <c r="AL36" i="17"/>
  <c r="AP9" i="9"/>
  <c r="AP14" i="9" s="1"/>
  <c r="P10" i="4" s="1"/>
  <c r="AP10" i="9"/>
  <c r="AP11" i="9"/>
  <c r="AP12" i="9"/>
  <c r="AP13" i="9"/>
  <c r="AP19" i="9"/>
  <c r="P11" i="4" s="1"/>
  <c r="AP20" i="9"/>
  <c r="AP21" i="9"/>
  <c r="P12" i="4"/>
  <c r="AP9" i="5"/>
  <c r="AP54" i="5"/>
  <c r="AP58" i="5"/>
  <c r="AP62" i="5"/>
  <c r="AP66" i="5"/>
  <c r="AP70" i="5"/>
  <c r="AP74" i="5"/>
  <c r="AP78" i="5"/>
  <c r="AP82" i="5"/>
  <c r="AP86" i="5"/>
  <c r="AP90" i="5"/>
  <c r="AP99" i="5"/>
  <c r="AP103" i="5"/>
  <c r="AP107" i="5"/>
  <c r="AP111" i="5"/>
  <c r="AP115" i="5"/>
  <c r="AP119" i="5"/>
  <c r="AP123" i="5"/>
  <c r="AP127" i="5"/>
  <c r="AP131" i="5"/>
  <c r="AP135" i="5"/>
  <c r="AP144" i="5"/>
  <c r="AP184" i="5" s="1"/>
  <c r="AP148" i="5"/>
  <c r="AP152" i="5"/>
  <c r="AP156" i="5"/>
  <c r="AP160" i="5"/>
  <c r="AP164" i="5"/>
  <c r="AP168" i="5"/>
  <c r="AP172" i="5"/>
  <c r="AP176" i="5"/>
  <c r="AP180" i="5"/>
  <c r="AP10" i="8"/>
  <c r="AP11" i="8"/>
  <c r="AP12" i="8"/>
  <c r="AP13" i="8"/>
  <c r="AP14" i="8"/>
  <c r="AP15" i="8"/>
  <c r="AP16" i="8"/>
  <c r="AP17" i="8"/>
  <c r="AP18" i="8"/>
  <c r="AP19" i="8"/>
  <c r="AP23" i="8"/>
  <c r="AP9" i="8"/>
  <c r="AP74" i="7"/>
  <c r="P18" i="4"/>
  <c r="AP23" i="9"/>
  <c r="P21" i="4" s="1"/>
  <c r="AP11" i="12"/>
  <c r="AP14" i="12"/>
  <c r="P26" i="4"/>
  <c r="AP15" i="12"/>
  <c r="P27" i="4"/>
  <c r="AP17" i="12"/>
  <c r="P28" i="4"/>
  <c r="AP16" i="12"/>
  <c r="P29" i="4" s="1"/>
  <c r="AO9" i="9"/>
  <c r="AO10" i="9"/>
  <c r="AO11" i="9"/>
  <c r="AO14" i="9" s="1"/>
  <c r="N10" i="4" s="1"/>
  <c r="AO12" i="9"/>
  <c r="AO13" i="9"/>
  <c r="AO19" i="9"/>
  <c r="AO20" i="9"/>
  <c r="N11" i="4"/>
  <c r="AO21" i="9"/>
  <c r="N12" i="4" s="1"/>
  <c r="W12" i="4" s="1"/>
  <c r="AO9" i="5"/>
  <c r="AO54" i="5"/>
  <c r="AO58" i="5"/>
  <c r="AO62" i="5"/>
  <c r="AO66" i="5"/>
  <c r="AO70" i="5"/>
  <c r="AO74" i="5"/>
  <c r="AO78" i="5"/>
  <c r="AO82" i="5"/>
  <c r="AO86" i="5"/>
  <c r="AO90" i="5"/>
  <c r="AO99" i="5"/>
  <c r="AO103" i="5"/>
  <c r="AO107" i="5"/>
  <c r="AO111" i="5"/>
  <c r="AO115" i="5"/>
  <c r="AO119" i="5"/>
  <c r="AO123" i="5"/>
  <c r="AO127" i="5"/>
  <c r="AO131" i="5"/>
  <c r="AO135" i="5"/>
  <c r="AO144" i="5"/>
  <c r="AO148" i="5"/>
  <c r="AO152" i="5"/>
  <c r="AO156" i="5"/>
  <c r="AO160" i="5"/>
  <c r="AO164" i="5"/>
  <c r="AO168" i="5"/>
  <c r="AO172" i="5"/>
  <c r="AO176" i="5"/>
  <c r="AO180" i="5"/>
  <c r="AO10" i="8"/>
  <c r="AO11" i="8"/>
  <c r="AO12" i="8"/>
  <c r="AO13" i="8"/>
  <c r="AO14" i="8"/>
  <c r="AO15" i="8"/>
  <c r="AO16" i="8"/>
  <c r="AO17" i="8"/>
  <c r="AO18" i="8"/>
  <c r="AO19" i="8"/>
  <c r="AO23" i="8"/>
  <c r="AO9" i="8"/>
  <c r="AO31" i="8"/>
  <c r="AO74" i="7"/>
  <c r="N18" i="4" s="1"/>
  <c r="W18" i="4" s="1"/>
  <c r="AO23" i="9"/>
  <c r="N21" i="4"/>
  <c r="AO11" i="12"/>
  <c r="AO14" i="12"/>
  <c r="N26" i="4"/>
  <c r="AO15" i="12"/>
  <c r="N27" i="4"/>
  <c r="W27" i="4" s="1"/>
  <c r="AO17" i="12"/>
  <c r="N28" i="4" s="1"/>
  <c r="W28" i="4" s="1"/>
  <c r="AO16" i="12"/>
  <c r="N29" i="4"/>
  <c r="AN9" i="9"/>
  <c r="AN10" i="9"/>
  <c r="AN11" i="9"/>
  <c r="AN12" i="9"/>
  <c r="AN13" i="9"/>
  <c r="AN19" i="9"/>
  <c r="L11" i="4" s="1"/>
  <c r="V11" i="4" s="1"/>
  <c r="AN20" i="9"/>
  <c r="AN21" i="9"/>
  <c r="L12" i="4"/>
  <c r="AN9" i="5"/>
  <c r="AN54" i="5"/>
  <c r="AN58" i="5"/>
  <c r="AN62" i="5"/>
  <c r="AN66" i="5"/>
  <c r="AN70" i="5"/>
  <c r="AN74" i="5"/>
  <c r="AN78" i="5"/>
  <c r="AN82" i="5"/>
  <c r="AN86" i="5"/>
  <c r="AN90" i="5"/>
  <c r="AN99" i="5"/>
  <c r="AN103" i="5"/>
  <c r="AN107" i="5"/>
  <c r="AN111" i="5"/>
  <c r="AN115" i="5"/>
  <c r="AN119" i="5"/>
  <c r="AN123" i="5"/>
  <c r="AN127" i="5"/>
  <c r="AN131" i="5"/>
  <c r="AN135" i="5"/>
  <c r="AN144" i="5"/>
  <c r="AN148" i="5"/>
  <c r="AN152" i="5"/>
  <c r="AN184" i="5" s="1"/>
  <c r="AN156" i="5"/>
  <c r="AN160" i="5"/>
  <c r="AN164" i="5"/>
  <c r="AN168" i="5"/>
  <c r="AN172" i="5"/>
  <c r="AN176" i="5"/>
  <c r="AN180" i="5"/>
  <c r="AN10" i="8"/>
  <c r="AN11" i="8"/>
  <c r="AN12" i="8"/>
  <c r="AN13" i="8"/>
  <c r="AN14" i="8"/>
  <c r="AN15" i="8"/>
  <c r="AN16" i="8"/>
  <c r="AN17" i="8"/>
  <c r="AN18" i="8"/>
  <c r="AN19" i="8"/>
  <c r="AN23" i="8"/>
  <c r="AN9" i="8"/>
  <c r="AN74" i="7"/>
  <c r="L18" i="4"/>
  <c r="AN23" i="9"/>
  <c r="L21" i="4"/>
  <c r="V21" i="4" s="1"/>
  <c r="AN11" i="12"/>
  <c r="AN14" i="12"/>
  <c r="L26" i="4" s="1"/>
  <c r="V26" i="4" s="1"/>
  <c r="AN15" i="12"/>
  <c r="AN17" i="12"/>
  <c r="L28" i="4" s="1"/>
  <c r="AN16" i="12"/>
  <c r="L29" i="4" s="1"/>
  <c r="V29" i="4" s="1"/>
  <c r="AM9" i="9"/>
  <c r="AM10" i="9"/>
  <c r="AM11" i="9"/>
  <c r="AM12" i="9"/>
  <c r="AM14" i="9" s="1"/>
  <c r="J10" i="4" s="1"/>
  <c r="AM13" i="9"/>
  <c r="AM19" i="9"/>
  <c r="J11" i="4" s="1"/>
  <c r="AM20" i="9"/>
  <c r="AM21" i="9"/>
  <c r="J12" i="4"/>
  <c r="AM9" i="5"/>
  <c r="AM54" i="5"/>
  <c r="AM58" i="5"/>
  <c r="AM62" i="5"/>
  <c r="AM66" i="5"/>
  <c r="AM70" i="5"/>
  <c r="AM94" i="5" s="1"/>
  <c r="AM74" i="5"/>
  <c r="AM78" i="5"/>
  <c r="AM82" i="5"/>
  <c r="AM86" i="5"/>
  <c r="AM90" i="5"/>
  <c r="AM99" i="5"/>
  <c r="AM103" i="5"/>
  <c r="AM107" i="5"/>
  <c r="AM111" i="5"/>
  <c r="AM115" i="5"/>
  <c r="AM119" i="5"/>
  <c r="AM123" i="5"/>
  <c r="AM127" i="5"/>
  <c r="AM131" i="5"/>
  <c r="AM135" i="5"/>
  <c r="AM144" i="5"/>
  <c r="AM148" i="5"/>
  <c r="AM152" i="5"/>
  <c r="AM156" i="5"/>
  <c r="AM160" i="5"/>
  <c r="AM164" i="5"/>
  <c r="AM168" i="5"/>
  <c r="AM172" i="5"/>
  <c r="AM176" i="5"/>
  <c r="AM180" i="5"/>
  <c r="AM10" i="8"/>
  <c r="AM11" i="8"/>
  <c r="AM12" i="8"/>
  <c r="AM13" i="8"/>
  <c r="AM14" i="8"/>
  <c r="AM15" i="8"/>
  <c r="AM16" i="8"/>
  <c r="AM17" i="8"/>
  <c r="AM18" i="8"/>
  <c r="AM19" i="8"/>
  <c r="AM23" i="8"/>
  <c r="AM9" i="8"/>
  <c r="AM74" i="7"/>
  <c r="J18" i="4"/>
  <c r="U18" i="4" s="1"/>
  <c r="AM23" i="9"/>
  <c r="J21" i="4"/>
  <c r="AM11" i="12"/>
  <c r="AM14" i="12"/>
  <c r="J26" i="4" s="1"/>
  <c r="U26" i="4" s="1"/>
  <c r="AM15" i="12"/>
  <c r="J27" i="4" s="1"/>
  <c r="AM17" i="12"/>
  <c r="J28" i="4" s="1"/>
  <c r="U28" i="4" s="1"/>
  <c r="AM16" i="12"/>
  <c r="J29" i="4" s="1"/>
  <c r="U29" i="4" s="1"/>
  <c r="H10" i="4"/>
  <c r="H11" i="4"/>
  <c r="H12" i="4"/>
  <c r="AL9" i="5"/>
  <c r="AL54" i="5"/>
  <c r="AL58" i="5"/>
  <c r="AL62" i="5"/>
  <c r="AL66" i="5"/>
  <c r="AL70" i="5"/>
  <c r="AL74" i="5"/>
  <c r="AL78" i="5"/>
  <c r="AL82" i="5"/>
  <c r="AL86" i="5"/>
  <c r="AL90" i="5"/>
  <c r="AL99" i="5"/>
  <c r="AL103" i="5"/>
  <c r="AL107" i="5"/>
  <c r="AL111" i="5"/>
  <c r="AL115" i="5"/>
  <c r="AL119" i="5"/>
  <c r="AL123" i="5"/>
  <c r="AL127" i="5"/>
  <c r="AL131" i="5"/>
  <c r="AL135" i="5"/>
  <c r="AL144" i="5"/>
  <c r="AL148" i="5"/>
  <c r="AL152" i="5"/>
  <c r="AL156" i="5"/>
  <c r="AL160" i="5"/>
  <c r="AL164" i="5"/>
  <c r="AL168" i="5"/>
  <c r="AL172" i="5"/>
  <c r="AL176" i="5"/>
  <c r="AL180" i="5"/>
  <c r="AL74" i="7"/>
  <c r="F18" i="4" s="1"/>
  <c r="H18" i="4"/>
  <c r="T18" i="4" s="1"/>
  <c r="AL10" i="8"/>
  <c r="AL11" i="8"/>
  <c r="AL12" i="8"/>
  <c r="AL13" i="8"/>
  <c r="AL14" i="8"/>
  <c r="AL15" i="8"/>
  <c r="AL16" i="8"/>
  <c r="AL17" i="8"/>
  <c r="AL18" i="8"/>
  <c r="AL19" i="8"/>
  <c r="AL23" i="8"/>
  <c r="AL9" i="8"/>
  <c r="AL23" i="9"/>
  <c r="F21" i="4"/>
  <c r="H21" i="4" s="1"/>
  <c r="AL11" i="12"/>
  <c r="AL15" i="12"/>
  <c r="F27" i="4"/>
  <c r="H27" i="4" s="1"/>
  <c r="T27" i="4" s="1"/>
  <c r="AL14" i="12"/>
  <c r="AL17" i="12"/>
  <c r="F28" i="4"/>
  <c r="AL16" i="12"/>
  <c r="F29" i="4" s="1"/>
  <c r="H29" i="4"/>
  <c r="B13" i="4"/>
  <c r="B16" i="4"/>
  <c r="B20" i="4" s="1"/>
  <c r="S20" i="4" s="1"/>
  <c r="AP12" i="11"/>
  <c r="P33" i="4" s="1"/>
  <c r="AL9" i="11"/>
  <c r="AL10" i="11"/>
  <c r="J40" i="1"/>
  <c r="J41" i="1"/>
  <c r="J42" i="1"/>
  <c r="J43" i="1"/>
  <c r="J44" i="1"/>
  <c r="J45" i="1"/>
  <c r="J46" i="1"/>
  <c r="J48" i="1"/>
  <c r="AM36" i="17"/>
  <c r="B44" i="17"/>
  <c r="J75" i="1"/>
  <c r="B45" i="17"/>
  <c r="J78" i="1"/>
  <c r="K51" i="1"/>
  <c r="K54" i="1"/>
  <c r="K55" i="1"/>
  <c r="K56" i="1"/>
  <c r="AM15" i="17"/>
  <c r="AN15" i="17" s="1"/>
  <c r="AM11" i="17"/>
  <c r="AN11" i="17" s="1"/>
  <c r="J31" i="1"/>
  <c r="AN71" i="7"/>
  <c r="AO71" i="7"/>
  <c r="AP71" i="7"/>
  <c r="AM71" i="7"/>
  <c r="J21" i="1"/>
  <c r="J23" i="1"/>
  <c r="J14" i="1"/>
  <c r="J15" i="1"/>
  <c r="K17" i="1"/>
  <c r="K18" i="1"/>
  <c r="I13" i="1"/>
  <c r="I32" i="1"/>
  <c r="D13" i="4"/>
  <c r="D16" i="4"/>
  <c r="D20" i="4" s="1"/>
  <c r="D24" i="4" s="1"/>
  <c r="D48" i="4" s="1"/>
  <c r="D30" i="4"/>
  <c r="D31" i="4"/>
  <c r="H49" i="1"/>
  <c r="I50" i="1" s="1"/>
  <c r="I61" i="1"/>
  <c r="I79" i="1"/>
  <c r="F30" i="1"/>
  <c r="F31" i="1"/>
  <c r="F37" i="1"/>
  <c r="I94" i="1"/>
  <c r="G94" i="1"/>
  <c r="I93" i="1"/>
  <c r="G93" i="1"/>
  <c r="I92" i="1"/>
  <c r="G92" i="1"/>
  <c r="I85" i="1"/>
  <c r="C32" i="1"/>
  <c r="P51" i="4"/>
  <c r="C94" i="1"/>
  <c r="C93" i="1"/>
  <c r="C92" i="1"/>
  <c r="P50" i="4"/>
  <c r="H50" i="4"/>
  <c r="T50" i="4"/>
  <c r="B50" i="4"/>
  <c r="S50" i="4"/>
  <c r="N47" i="4"/>
  <c r="W47" i="4" s="1"/>
  <c r="L47" i="4"/>
  <c r="V47" i="4" s="1"/>
  <c r="J47" i="4"/>
  <c r="U47" i="4" s="1"/>
  <c r="N46" i="4"/>
  <c r="W46" i="4"/>
  <c r="L46" i="4"/>
  <c r="V46" i="4"/>
  <c r="J46" i="4"/>
  <c r="U46" i="4"/>
  <c r="B46" i="4"/>
  <c r="S46" i="4"/>
  <c r="N45" i="4"/>
  <c r="W45" i="4"/>
  <c r="L45" i="4"/>
  <c r="V45" i="4"/>
  <c r="J45" i="4"/>
  <c r="U45" i="4"/>
  <c r="B45" i="4"/>
  <c r="S45" i="4"/>
  <c r="J43" i="4"/>
  <c r="U43" i="4" s="1"/>
  <c r="H43" i="4"/>
  <c r="T43" i="4" s="1"/>
  <c r="W40" i="4"/>
  <c r="V40" i="4"/>
  <c r="U40" i="4"/>
  <c r="S40" i="4"/>
  <c r="W39" i="4"/>
  <c r="V39" i="4"/>
  <c r="U39" i="4"/>
  <c r="S39" i="4"/>
  <c r="W38" i="4"/>
  <c r="V38" i="4"/>
  <c r="U38" i="4"/>
  <c r="S38" i="4"/>
  <c r="D37" i="4"/>
  <c r="H37" i="4" s="1"/>
  <c r="T37" i="4" s="1"/>
  <c r="AL11" i="11"/>
  <c r="AL13" i="11"/>
  <c r="F37" i="4" s="1"/>
  <c r="S37" i="4"/>
  <c r="F50" i="4"/>
  <c r="D50" i="4"/>
  <c r="B30" i="4"/>
  <c r="P47" i="4"/>
  <c r="F47" i="4"/>
  <c r="D47" i="4"/>
  <c r="B47" i="4"/>
  <c r="S47" i="4" s="1"/>
  <c r="P46" i="4"/>
  <c r="F46" i="4"/>
  <c r="D46" i="4"/>
  <c r="P45" i="4"/>
  <c r="F45" i="4"/>
  <c r="D45" i="4"/>
  <c r="H38" i="4"/>
  <c r="T38" i="4" s="1"/>
  <c r="H32" i="4"/>
  <c r="T32" i="4" s="1"/>
  <c r="H34" i="4"/>
  <c r="J33" i="4"/>
  <c r="W34" i="4"/>
  <c r="V34" i="4"/>
  <c r="U34" i="4"/>
  <c r="U33" i="4"/>
  <c r="W32" i="4"/>
  <c r="V32" i="4"/>
  <c r="U32" i="4"/>
  <c r="W29" i="4"/>
  <c r="V28" i="4"/>
  <c r="U27" i="4"/>
  <c r="W26" i="4"/>
  <c r="W21" i="4"/>
  <c r="U21" i="4"/>
  <c r="V18" i="4"/>
  <c r="V12" i="4"/>
  <c r="U12" i="4"/>
  <c r="W11" i="4"/>
  <c r="T34" i="4"/>
  <c r="T29" i="4"/>
  <c r="T21" i="4"/>
  <c r="T12" i="4"/>
  <c r="T10" i="4"/>
  <c r="S35" i="4"/>
  <c r="S34" i="4"/>
  <c r="S33" i="4"/>
  <c r="S32" i="4"/>
  <c r="S30" i="4"/>
  <c r="S29" i="4"/>
  <c r="S28" i="4"/>
  <c r="S27" i="4"/>
  <c r="S26" i="4"/>
  <c r="S25" i="4"/>
  <c r="S23" i="4"/>
  <c r="S22" i="4"/>
  <c r="S21" i="4"/>
  <c r="S12" i="4"/>
  <c r="S11" i="4"/>
  <c r="S19" i="4"/>
  <c r="S18" i="4"/>
  <c r="S17" i="4"/>
  <c r="S16" i="4"/>
  <c r="S15" i="4"/>
  <c r="S14" i="4"/>
  <c r="S13" i="4"/>
  <c r="S10" i="4"/>
  <c r="AK18" i="12"/>
  <c r="AJ18" i="12"/>
  <c r="AI18" i="12"/>
  <c r="AH18" i="12"/>
  <c r="AG18" i="12"/>
  <c r="AF18" i="12"/>
  <c r="AE18" i="12"/>
  <c r="AD18" i="12"/>
  <c r="AC18" i="12"/>
  <c r="AB18" i="12"/>
  <c r="AA18" i="12"/>
  <c r="Z18" i="12"/>
  <c r="Y18" i="12"/>
  <c r="X18" i="12"/>
  <c r="W18" i="12"/>
  <c r="V18" i="12"/>
  <c r="U18" i="12"/>
  <c r="T18" i="12"/>
  <c r="S18" i="12"/>
  <c r="R18" i="12"/>
  <c r="Q18" i="12"/>
  <c r="P18" i="12"/>
  <c r="O18" i="12"/>
  <c r="N18" i="12"/>
  <c r="M18" i="12"/>
  <c r="L18" i="12"/>
  <c r="K18" i="12"/>
  <c r="J18" i="12"/>
  <c r="I18" i="12"/>
  <c r="H18" i="12"/>
  <c r="G18" i="12"/>
  <c r="F18" i="12"/>
  <c r="E18" i="12"/>
  <c r="D18" i="12"/>
  <c r="C18" i="12"/>
  <c r="B18" i="12"/>
  <c r="AL49" i="17"/>
  <c r="AK49" i="17"/>
  <c r="AJ49" i="17"/>
  <c r="AI49" i="17"/>
  <c r="AH49" i="17"/>
  <c r="AG49" i="17"/>
  <c r="AF49" i="17"/>
  <c r="AE49" i="17"/>
  <c r="AD49" i="17"/>
  <c r="AC49" i="17"/>
  <c r="AB49" i="17"/>
  <c r="AA49" i="17"/>
  <c r="Z49" i="17"/>
  <c r="Y49" i="17"/>
  <c r="X49" i="17"/>
  <c r="W49" i="17"/>
  <c r="V49" i="17"/>
  <c r="U49" i="17"/>
  <c r="T49" i="17"/>
  <c r="S49" i="17"/>
  <c r="R49" i="17"/>
  <c r="Q49" i="17"/>
  <c r="P49" i="17"/>
  <c r="O49" i="17"/>
  <c r="N49" i="17"/>
  <c r="M49" i="17"/>
  <c r="L49" i="17"/>
  <c r="K49" i="17"/>
  <c r="J49" i="17"/>
  <c r="I49" i="17"/>
  <c r="H49" i="17"/>
  <c r="G49" i="17"/>
  <c r="F49" i="17"/>
  <c r="E49" i="17"/>
  <c r="AM49" i="17" s="1"/>
  <c r="D49" i="17"/>
  <c r="C49" i="17"/>
  <c r="AK28" i="17"/>
  <c r="AG28" i="17"/>
  <c r="AC28" i="17"/>
  <c r="Y28" i="17"/>
  <c r="U28" i="17"/>
  <c r="Q28" i="17"/>
  <c r="M28" i="17"/>
  <c r="F28" i="17"/>
  <c r="AO12" i="11"/>
  <c r="N33" i="4" s="1"/>
  <c r="W33" i="4" s="1"/>
  <c r="AN12" i="11"/>
  <c r="L33" i="4" s="1"/>
  <c r="V33" i="4" s="1"/>
  <c r="AM12" i="11"/>
  <c r="AL12" i="11"/>
  <c r="F33" i="4" s="1"/>
  <c r="H33" i="4" s="1"/>
  <c r="T33" i="4" s="1"/>
  <c r="G13" i="11"/>
  <c r="AK11" i="11"/>
  <c r="AL28" i="17" s="1"/>
  <c r="AK13" i="11"/>
  <c r="AJ11" i="11"/>
  <c r="AJ13" i="11"/>
  <c r="AI11" i="11"/>
  <c r="AJ28" i="17" s="1"/>
  <c r="AH11" i="11"/>
  <c r="AI28" i="17" s="1"/>
  <c r="AG11" i="11"/>
  <c r="AH28" i="17" s="1"/>
  <c r="AG13" i="11"/>
  <c r="AF11" i="11"/>
  <c r="AF13" i="11"/>
  <c r="AE11" i="11"/>
  <c r="AF28" i="17" s="1"/>
  <c r="AD11" i="11"/>
  <c r="AE28" i="17" s="1"/>
  <c r="AC11" i="11"/>
  <c r="AD28" i="17" s="1"/>
  <c r="AC13" i="11"/>
  <c r="AB11" i="11"/>
  <c r="AB13" i="11"/>
  <c r="AA11" i="11"/>
  <c r="AB28" i="17" s="1"/>
  <c r="Z11" i="11"/>
  <c r="AA28" i="17" s="1"/>
  <c r="Y11" i="11"/>
  <c r="Z28" i="17" s="1"/>
  <c r="Y13" i="11"/>
  <c r="X11" i="11"/>
  <c r="X13" i="11"/>
  <c r="W11" i="11"/>
  <c r="X28" i="17" s="1"/>
  <c r="V11" i="11"/>
  <c r="W28" i="17" s="1"/>
  <c r="U11" i="11"/>
  <c r="V28" i="17" s="1"/>
  <c r="U13" i="11"/>
  <c r="T11" i="11"/>
  <c r="T13" i="11"/>
  <c r="S11" i="11"/>
  <c r="T28" i="17" s="1"/>
  <c r="R11" i="11"/>
  <c r="S28" i="17" s="1"/>
  <c r="Q11" i="11"/>
  <c r="R28" i="17" s="1"/>
  <c r="Q13" i="11"/>
  <c r="P11" i="11"/>
  <c r="P13" i="11"/>
  <c r="O11" i="11"/>
  <c r="P28" i="17" s="1"/>
  <c r="N11" i="11"/>
  <c r="O28" i="17" s="1"/>
  <c r="M11" i="11"/>
  <c r="N28" i="17" s="1"/>
  <c r="M13" i="11"/>
  <c r="L11" i="11"/>
  <c r="L13" i="11"/>
  <c r="K11" i="11"/>
  <c r="L28" i="17" s="1"/>
  <c r="J13" i="11"/>
  <c r="I13" i="11"/>
  <c r="H13" i="11"/>
  <c r="G11" i="11"/>
  <c r="H28" i="17" s="1"/>
  <c r="F11" i="11"/>
  <c r="E11" i="11"/>
  <c r="E13" i="11"/>
  <c r="D11" i="11"/>
  <c r="E28" i="17" s="1"/>
  <c r="D13" i="11"/>
  <c r="C11" i="11"/>
  <c r="D28" i="17" s="1"/>
  <c r="B13" i="11"/>
  <c r="B11" i="11"/>
  <c r="C28" i="17" s="1"/>
  <c r="AL48" i="17"/>
  <c r="AK48" i="17"/>
  <c r="AJ48" i="17"/>
  <c r="AI48" i="17"/>
  <c r="AH48" i="17"/>
  <c r="AG48" i="17"/>
  <c r="AF48" i="17"/>
  <c r="AE48" i="17"/>
  <c r="AD48" i="17"/>
  <c r="AC48" i="17"/>
  <c r="AB48" i="17"/>
  <c r="AA48" i="17"/>
  <c r="Z48" i="17"/>
  <c r="Y48" i="17"/>
  <c r="X48" i="17"/>
  <c r="W48" i="17"/>
  <c r="V48" i="17"/>
  <c r="U48" i="17"/>
  <c r="T48" i="17"/>
  <c r="S48" i="17"/>
  <c r="R48" i="17"/>
  <c r="Q48" i="17"/>
  <c r="P48" i="17"/>
  <c r="O48" i="17"/>
  <c r="N48" i="17"/>
  <c r="M48" i="17"/>
  <c r="L48" i="17"/>
  <c r="K48" i="17"/>
  <c r="J48" i="17"/>
  <c r="I48" i="17"/>
  <c r="H48" i="17"/>
  <c r="G48" i="17"/>
  <c r="F48" i="17"/>
  <c r="AM48" i="17" s="1"/>
  <c r="AN48" i="17" s="1"/>
  <c r="E48" i="17"/>
  <c r="D48" i="17"/>
  <c r="AL47" i="17"/>
  <c r="AK47" i="17"/>
  <c r="AJ47" i="17"/>
  <c r="AI47" i="17"/>
  <c r="AH47" i="17"/>
  <c r="AG47" i="17"/>
  <c r="AF47" i="17"/>
  <c r="AE47" i="17"/>
  <c r="AD47" i="17"/>
  <c r="AC47" i="17"/>
  <c r="AB47" i="17"/>
  <c r="AA47" i="17"/>
  <c r="Z47" i="17"/>
  <c r="Y47" i="17"/>
  <c r="X47" i="17"/>
  <c r="W47" i="17"/>
  <c r="V47" i="17"/>
  <c r="U47" i="17"/>
  <c r="T47" i="17"/>
  <c r="S47" i="17"/>
  <c r="R47" i="17"/>
  <c r="Q47" i="17"/>
  <c r="P47" i="17"/>
  <c r="O47" i="17"/>
  <c r="N47" i="17"/>
  <c r="M47" i="17"/>
  <c r="L47" i="17"/>
  <c r="K47" i="17"/>
  <c r="J47" i="17"/>
  <c r="I47" i="17"/>
  <c r="H47" i="17"/>
  <c r="G47" i="17"/>
  <c r="F47" i="17"/>
  <c r="E47" i="17"/>
  <c r="AM47" i="17" s="1"/>
  <c r="AN47" i="17" s="1"/>
  <c r="D47" i="17"/>
  <c r="AL45" i="17"/>
  <c r="AK45" i="17"/>
  <c r="AJ45" i="17"/>
  <c r="AI45" i="17"/>
  <c r="AH45" i="17"/>
  <c r="AG45" i="17"/>
  <c r="AF45" i="17"/>
  <c r="AE45" i="17"/>
  <c r="AD45" i="17"/>
  <c r="AC45" i="17"/>
  <c r="AB45" i="17"/>
  <c r="AA45" i="17"/>
  <c r="Z45" i="17"/>
  <c r="Y45" i="17"/>
  <c r="X45" i="17"/>
  <c r="W45" i="17"/>
  <c r="V45" i="17"/>
  <c r="U45" i="17"/>
  <c r="T45" i="17"/>
  <c r="S45" i="17"/>
  <c r="R45" i="17"/>
  <c r="Q45" i="17"/>
  <c r="P45" i="17"/>
  <c r="O45" i="17"/>
  <c r="N45" i="17"/>
  <c r="M45" i="17"/>
  <c r="L45" i="17"/>
  <c r="K45" i="17"/>
  <c r="J45" i="17"/>
  <c r="I45" i="17"/>
  <c r="H45" i="17"/>
  <c r="G45" i="17"/>
  <c r="AM45" i="17" s="1"/>
  <c r="F45" i="17"/>
  <c r="E45" i="17"/>
  <c r="D45" i="17"/>
  <c r="C48" i="17"/>
  <c r="C47" i="17"/>
  <c r="C45" i="17"/>
  <c r="B20" i="17"/>
  <c r="B21" i="17"/>
  <c r="AN49" i="17"/>
  <c r="B7" i="17"/>
  <c r="B2" i="17"/>
  <c r="A2" i="17"/>
  <c r="B1" i="17"/>
  <c r="A28" i="16"/>
  <c r="B1" i="16"/>
  <c r="B13" i="6"/>
  <c r="B14" i="6"/>
  <c r="B16" i="6" s="1"/>
  <c r="B15" i="6"/>
  <c r="B64" i="2"/>
  <c r="A7" i="15"/>
  <c r="B1" i="15"/>
  <c r="B2" i="14"/>
  <c r="A2" i="14"/>
  <c r="B1" i="14"/>
  <c r="B2" i="13"/>
  <c r="A2" i="13"/>
  <c r="B1" i="13"/>
  <c r="AL13" i="5"/>
  <c r="AP15" i="9"/>
  <c r="AO15" i="9"/>
  <c r="AN15" i="9"/>
  <c r="AM15" i="9"/>
  <c r="AL15" i="9"/>
  <c r="AK116" i="11"/>
  <c r="AJ116" i="11"/>
  <c r="AI116" i="11"/>
  <c r="AH116" i="11"/>
  <c r="AG116" i="11"/>
  <c r="AF116" i="11"/>
  <c r="AE116" i="11"/>
  <c r="AD116" i="11"/>
  <c r="AC116" i="11"/>
  <c r="AB116" i="11"/>
  <c r="AA116" i="11"/>
  <c r="Z116" i="11"/>
  <c r="Y116" i="11"/>
  <c r="X116" i="11"/>
  <c r="W116" i="11"/>
  <c r="V116" i="11"/>
  <c r="U116" i="11"/>
  <c r="T116" i="11"/>
  <c r="S116" i="11"/>
  <c r="R116" i="11"/>
  <c r="Q116" i="11"/>
  <c r="P116" i="11"/>
  <c r="O116" i="11"/>
  <c r="N116" i="11"/>
  <c r="M116" i="11"/>
  <c r="L116" i="11"/>
  <c r="K116" i="11"/>
  <c r="J116" i="11"/>
  <c r="I116" i="11"/>
  <c r="H116" i="11"/>
  <c r="G116" i="11"/>
  <c r="F116" i="11"/>
  <c r="E116" i="11"/>
  <c r="D116" i="11"/>
  <c r="C116" i="11"/>
  <c r="B116" i="11"/>
  <c r="AP52" i="11"/>
  <c r="AP63" i="11"/>
  <c r="AP88" i="11" s="1"/>
  <c r="AP72" i="11"/>
  <c r="AP81" i="11"/>
  <c r="AO52" i="11"/>
  <c r="AO88" i="11" s="1"/>
  <c r="AO63" i="11"/>
  <c r="AO72" i="11"/>
  <c r="AO81" i="11"/>
  <c r="AN52" i="11"/>
  <c r="AN88" i="11" s="1"/>
  <c r="AN63" i="11"/>
  <c r="AN72" i="11"/>
  <c r="AN81" i="11"/>
  <c r="AM52" i="11"/>
  <c r="AM63" i="11"/>
  <c r="AM88" i="11"/>
  <c r="AM72" i="11"/>
  <c r="AM81" i="11"/>
  <c r="AL52" i="11"/>
  <c r="AL63" i="11"/>
  <c r="AL88" i="11" s="1"/>
  <c r="AL72" i="11"/>
  <c r="AL81" i="11"/>
  <c r="AK88" i="11"/>
  <c r="AL44" i="17" s="1"/>
  <c r="AJ88" i="11"/>
  <c r="AK44" i="17" s="1"/>
  <c r="AI88" i="11"/>
  <c r="AJ44" i="17" s="1"/>
  <c r="AH88" i="11"/>
  <c r="AI44" i="17" s="1"/>
  <c r="AG88" i="11"/>
  <c r="AH44" i="17" s="1"/>
  <c r="AF88" i="11"/>
  <c r="AG44" i="17" s="1"/>
  <c r="AE88" i="11"/>
  <c r="AF44" i="17" s="1"/>
  <c r="AD88" i="11"/>
  <c r="AE44" i="17" s="1"/>
  <c r="AC88" i="11"/>
  <c r="AD44" i="17" s="1"/>
  <c r="AB88" i="11"/>
  <c r="AC44" i="17" s="1"/>
  <c r="AA88" i="11"/>
  <c r="AB44" i="17" s="1"/>
  <c r="Z88" i="11"/>
  <c r="AA44" i="17" s="1"/>
  <c r="Y88" i="11"/>
  <c r="Z44" i="17" s="1"/>
  <c r="X88" i="11"/>
  <c r="Y44" i="17" s="1"/>
  <c r="W88" i="11"/>
  <c r="X44" i="17" s="1"/>
  <c r="V88" i="11"/>
  <c r="W44" i="17" s="1"/>
  <c r="U88" i="11"/>
  <c r="V44" i="17" s="1"/>
  <c r="T88" i="11"/>
  <c r="U44" i="17" s="1"/>
  <c r="S88" i="11"/>
  <c r="T44" i="17" s="1"/>
  <c r="R88" i="11"/>
  <c r="S44" i="17" s="1"/>
  <c r="Q88" i="11"/>
  <c r="R44" i="17" s="1"/>
  <c r="P88" i="11"/>
  <c r="Q44" i="17" s="1"/>
  <c r="O88" i="11"/>
  <c r="P44" i="17" s="1"/>
  <c r="M88" i="11"/>
  <c r="N44" i="17" s="1"/>
  <c r="L88" i="11"/>
  <c r="M44" i="17" s="1"/>
  <c r="K88" i="11"/>
  <c r="L44" i="17" s="1"/>
  <c r="J88" i="11"/>
  <c r="K44" i="17" s="1"/>
  <c r="I88" i="11"/>
  <c r="J44" i="17" s="1"/>
  <c r="H88" i="11"/>
  <c r="I44" i="17" s="1"/>
  <c r="G88" i="11"/>
  <c r="H44" i="17" s="1"/>
  <c r="F88" i="11"/>
  <c r="G44" i="17" s="1"/>
  <c r="E88" i="11"/>
  <c r="F44" i="17" s="1"/>
  <c r="D88" i="11"/>
  <c r="E44" i="17" s="1"/>
  <c r="C88" i="11"/>
  <c r="D44" i="17" s="1"/>
  <c r="AP51" i="11"/>
  <c r="AP62" i="11"/>
  <c r="AP87" i="11" s="1"/>
  <c r="AP71" i="11"/>
  <c r="AP80" i="11"/>
  <c r="AO51" i="11"/>
  <c r="AO62" i="11"/>
  <c r="AO71" i="11"/>
  <c r="AO80" i="11"/>
  <c r="AN51" i="11"/>
  <c r="AN62" i="11"/>
  <c r="AN87" i="11" s="1"/>
  <c r="AN71" i="11"/>
  <c r="AN80" i="11"/>
  <c r="AM51" i="11"/>
  <c r="AM87" i="11" s="1"/>
  <c r="AM62" i="11"/>
  <c r="AM71" i="11"/>
  <c r="AM80" i="11"/>
  <c r="AL51" i="11"/>
  <c r="AL87" i="11" s="1"/>
  <c r="AL62" i="11"/>
  <c r="AL71" i="11"/>
  <c r="AL80" i="11"/>
  <c r="AK87" i="11"/>
  <c r="AL20" i="17" s="1"/>
  <c r="AJ87" i="11"/>
  <c r="AK20" i="17" s="1"/>
  <c r="AI87" i="11"/>
  <c r="AJ20" i="17" s="1"/>
  <c r="AH87" i="11"/>
  <c r="AI20" i="17" s="1"/>
  <c r="AG87" i="11"/>
  <c r="AH20" i="17" s="1"/>
  <c r="AF87" i="11"/>
  <c r="AG20" i="17" s="1"/>
  <c r="AE87" i="11"/>
  <c r="AF20" i="17" s="1"/>
  <c r="AD87" i="11"/>
  <c r="AE20" i="17" s="1"/>
  <c r="AC87" i="11"/>
  <c r="AD20" i="17" s="1"/>
  <c r="AB87" i="11"/>
  <c r="AC20" i="17" s="1"/>
  <c r="AA87" i="11"/>
  <c r="AB20" i="17" s="1"/>
  <c r="Z87" i="11"/>
  <c r="AA20" i="17" s="1"/>
  <c r="Y87" i="11"/>
  <c r="Z20" i="17" s="1"/>
  <c r="X87" i="11"/>
  <c r="Y20" i="17" s="1"/>
  <c r="W87" i="11"/>
  <c r="X20" i="17" s="1"/>
  <c r="V87" i="11"/>
  <c r="W20" i="17" s="1"/>
  <c r="U87" i="11"/>
  <c r="V20" i="17" s="1"/>
  <c r="T87" i="11"/>
  <c r="U20" i="17" s="1"/>
  <c r="S87" i="11"/>
  <c r="T20" i="17" s="1"/>
  <c r="R87" i="11"/>
  <c r="S20" i="17" s="1"/>
  <c r="Q87" i="11"/>
  <c r="R20" i="17" s="1"/>
  <c r="P87" i="11"/>
  <c r="Q20" i="17" s="1"/>
  <c r="O87" i="11"/>
  <c r="P20" i="17" s="1"/>
  <c r="N87" i="11"/>
  <c r="O20" i="17" s="1"/>
  <c r="M87" i="11"/>
  <c r="N20" i="17" s="1"/>
  <c r="L87" i="11"/>
  <c r="M20" i="17" s="1"/>
  <c r="K87" i="11"/>
  <c r="L20" i="17" s="1"/>
  <c r="J87" i="11"/>
  <c r="K20" i="17" s="1"/>
  <c r="I87" i="11"/>
  <c r="J20" i="17" s="1"/>
  <c r="H87" i="11"/>
  <c r="I20" i="17" s="1"/>
  <c r="G87" i="11"/>
  <c r="H20" i="17" s="1"/>
  <c r="F87" i="11"/>
  <c r="G20" i="17" s="1"/>
  <c r="E87" i="11"/>
  <c r="F20" i="17" s="1"/>
  <c r="D87" i="11"/>
  <c r="E20" i="17" s="1"/>
  <c r="C87" i="11"/>
  <c r="D20" i="17" s="1"/>
  <c r="B88" i="11"/>
  <c r="C44" i="17" s="1"/>
  <c r="B87" i="11"/>
  <c r="C20" i="17" s="1"/>
  <c r="B61" i="11"/>
  <c r="B64" i="11"/>
  <c r="C61" i="11" s="1"/>
  <c r="C64" i="11" s="1"/>
  <c r="D61" i="11" s="1"/>
  <c r="B70" i="11"/>
  <c r="B73" i="11"/>
  <c r="C70" i="11" s="1"/>
  <c r="B79" i="11"/>
  <c r="B82" i="11"/>
  <c r="C79" i="11" s="1"/>
  <c r="C82" i="11" s="1"/>
  <c r="D79" i="11" s="1"/>
  <c r="D82" i="11" s="1"/>
  <c r="E79" i="11" s="1"/>
  <c r="E82" i="11" s="1"/>
  <c r="AP21" i="11"/>
  <c r="AP30" i="11"/>
  <c r="AP39" i="11"/>
  <c r="AO21" i="11"/>
  <c r="AO30" i="11"/>
  <c r="AO39" i="11"/>
  <c r="AN21" i="11"/>
  <c r="AN46" i="11" s="1"/>
  <c r="AN30" i="11"/>
  <c r="AN39" i="11"/>
  <c r="AM21" i="11"/>
  <c r="AM46" i="11" s="1"/>
  <c r="AM30" i="11"/>
  <c r="AM39" i="11"/>
  <c r="AL21" i="11"/>
  <c r="AL30" i="11"/>
  <c r="AL39" i="11"/>
  <c r="AP20" i="11"/>
  <c r="AP29" i="11"/>
  <c r="AP38" i="11"/>
  <c r="AO20" i="11"/>
  <c r="AO45" i="11"/>
  <c r="AO29" i="11"/>
  <c r="AO38" i="11"/>
  <c r="AN20" i="11"/>
  <c r="AN45" i="11"/>
  <c r="AN29" i="11"/>
  <c r="AN38" i="11"/>
  <c r="AM20" i="11"/>
  <c r="AM29" i="11"/>
  <c r="AM38" i="11"/>
  <c r="AL20" i="11"/>
  <c r="AL29" i="11"/>
  <c r="AL38" i="11"/>
  <c r="B19" i="11"/>
  <c r="B28" i="11"/>
  <c r="B37" i="11"/>
  <c r="B40" i="11"/>
  <c r="C37" i="11" s="1"/>
  <c r="AK46" i="11"/>
  <c r="AL46" i="17" s="1"/>
  <c r="AJ46" i="11"/>
  <c r="AK46" i="17" s="1"/>
  <c r="AI46" i="11"/>
  <c r="AI119" i="11" s="1"/>
  <c r="AH46" i="11"/>
  <c r="AI46" i="17" s="1"/>
  <c r="AG46" i="11"/>
  <c r="AH46" i="17" s="1"/>
  <c r="AF46" i="11"/>
  <c r="AG46" i="17" s="1"/>
  <c r="AE46" i="11"/>
  <c r="AE119" i="11" s="1"/>
  <c r="AD46" i="11"/>
  <c r="AE46" i="17" s="1"/>
  <c r="AC46" i="11"/>
  <c r="AD46" i="17" s="1"/>
  <c r="AB46" i="11"/>
  <c r="AC46" i="17" s="1"/>
  <c r="AA46" i="11"/>
  <c r="AB46" i="17" s="1"/>
  <c r="Z46" i="11"/>
  <c r="AA46" i="17" s="1"/>
  <c r="Y46" i="11"/>
  <c r="Z46" i="17" s="1"/>
  <c r="X46" i="11"/>
  <c r="Y46" i="17" s="1"/>
  <c r="W46" i="11"/>
  <c r="W119" i="11" s="1"/>
  <c r="V46" i="11"/>
  <c r="W46" i="17" s="1"/>
  <c r="U46" i="11"/>
  <c r="V46" i="17" s="1"/>
  <c r="T46" i="11"/>
  <c r="U46" i="17" s="1"/>
  <c r="S46" i="11"/>
  <c r="S119" i="11" s="1"/>
  <c r="R46" i="11"/>
  <c r="S46" i="17" s="1"/>
  <c r="Q46" i="11"/>
  <c r="R46" i="17" s="1"/>
  <c r="P46" i="11"/>
  <c r="Q46" i="17" s="1"/>
  <c r="O46" i="11"/>
  <c r="O119" i="11" s="1"/>
  <c r="N46" i="11"/>
  <c r="O46" i="17" s="1"/>
  <c r="M46" i="11"/>
  <c r="N46" i="17" s="1"/>
  <c r="M119" i="11"/>
  <c r="L46" i="11"/>
  <c r="M46" i="17" s="1"/>
  <c r="K46" i="11"/>
  <c r="L46" i="17" s="1"/>
  <c r="K119" i="11"/>
  <c r="J46" i="11"/>
  <c r="K46" i="17" s="1"/>
  <c r="I46" i="11"/>
  <c r="J46" i="17" s="1"/>
  <c r="I119" i="11"/>
  <c r="H46" i="11"/>
  <c r="I46" i="17" s="1"/>
  <c r="G46" i="11"/>
  <c r="H46" i="17" s="1"/>
  <c r="G119" i="11"/>
  <c r="F46" i="11"/>
  <c r="G46" i="17" s="1"/>
  <c r="E46" i="11"/>
  <c r="F46" i="17" s="1"/>
  <c r="E119" i="11"/>
  <c r="D46" i="11"/>
  <c r="E46" i="17" s="1"/>
  <c r="C46" i="11"/>
  <c r="D46" i="17" s="1"/>
  <c r="C119" i="11"/>
  <c r="AK45" i="11"/>
  <c r="AL24" i="17" s="1"/>
  <c r="AJ45" i="11"/>
  <c r="AK24" i="17" s="1"/>
  <c r="AI45" i="11"/>
  <c r="AJ24" i="17" s="1"/>
  <c r="AH45" i="11"/>
  <c r="AI24" i="17" s="1"/>
  <c r="AG45" i="11"/>
  <c r="AH24" i="17" s="1"/>
  <c r="AF45" i="11"/>
  <c r="AG24" i="17" s="1"/>
  <c r="AE45" i="11"/>
  <c r="AF24" i="17" s="1"/>
  <c r="AD45" i="11"/>
  <c r="AE24" i="17" s="1"/>
  <c r="AC45" i="11"/>
  <c r="AD24" i="17" s="1"/>
  <c r="AB45" i="11"/>
  <c r="AC24" i="17" s="1"/>
  <c r="AA45" i="11"/>
  <c r="AB24" i="17" s="1"/>
  <c r="Z45" i="11"/>
  <c r="AA24" i="17" s="1"/>
  <c r="Y45" i="11"/>
  <c r="Z24" i="17" s="1"/>
  <c r="W45" i="11"/>
  <c r="X24" i="17" s="1"/>
  <c r="V45" i="11"/>
  <c r="W24" i="17" s="1"/>
  <c r="U45" i="11"/>
  <c r="V24" i="17" s="1"/>
  <c r="T45" i="11"/>
  <c r="U24" i="17" s="1"/>
  <c r="S45" i="11"/>
  <c r="T24" i="17" s="1"/>
  <c r="R45" i="11"/>
  <c r="S24" i="17" s="1"/>
  <c r="Q45" i="11"/>
  <c r="R24" i="17" s="1"/>
  <c r="P45" i="11"/>
  <c r="Q24" i="17" s="1"/>
  <c r="O45" i="11"/>
  <c r="P24" i="17" s="1"/>
  <c r="N45" i="11"/>
  <c r="O24" i="17" s="1"/>
  <c r="M45" i="11"/>
  <c r="N24" i="17" s="1"/>
  <c r="K45" i="11"/>
  <c r="L24" i="17" s="1"/>
  <c r="J45" i="11"/>
  <c r="K24" i="17" s="1"/>
  <c r="I45" i="11"/>
  <c r="J24" i="17" s="1"/>
  <c r="H45" i="11"/>
  <c r="I24" i="17" s="1"/>
  <c r="G45" i="11"/>
  <c r="H24" i="17" s="1"/>
  <c r="F45" i="11"/>
  <c r="G24" i="17" s="1"/>
  <c r="E45" i="11"/>
  <c r="F24" i="17" s="1"/>
  <c r="D45" i="11"/>
  <c r="E24" i="17" s="1"/>
  <c r="C45" i="11"/>
  <c r="D24" i="17" s="1"/>
  <c r="B46" i="11"/>
  <c r="C46" i="17" s="1"/>
  <c r="B45" i="11"/>
  <c r="C24" i="17" s="1"/>
  <c r="AM24" i="17" s="1"/>
  <c r="AP109" i="11"/>
  <c r="AO109" i="11"/>
  <c r="AN109" i="11"/>
  <c r="AM109" i="11"/>
  <c r="AL109" i="11"/>
  <c r="AP101" i="11"/>
  <c r="AO101" i="11"/>
  <c r="AN101" i="11"/>
  <c r="AM101" i="11"/>
  <c r="AL101" i="11"/>
  <c r="AP93" i="11"/>
  <c r="AP116" i="11"/>
  <c r="AO93" i="11"/>
  <c r="AN93" i="11"/>
  <c r="AN116" i="11" s="1"/>
  <c r="AM93" i="11"/>
  <c r="AL93" i="11"/>
  <c r="AL116" i="11" s="1"/>
  <c r="AL79" i="11"/>
  <c r="AL70" i="11"/>
  <c r="AL61" i="11"/>
  <c r="AL37" i="11"/>
  <c r="AL28" i="11"/>
  <c r="AL19" i="11"/>
  <c r="AP10" i="11"/>
  <c r="AO10" i="11"/>
  <c r="AN10" i="11"/>
  <c r="AM10" i="11"/>
  <c r="J38" i="1" s="1"/>
  <c r="AP9" i="11"/>
  <c r="AP11" i="11" s="1"/>
  <c r="AP13" i="11" s="1"/>
  <c r="P37" i="4" s="1"/>
  <c r="AO9" i="11"/>
  <c r="AO11" i="11" s="1"/>
  <c r="AO13" i="11" s="1"/>
  <c r="N37" i="4" s="1"/>
  <c r="W37" i="4" s="1"/>
  <c r="AN9" i="11"/>
  <c r="AN11" i="11" s="1"/>
  <c r="AN13" i="11" s="1"/>
  <c r="L37" i="4" s="1"/>
  <c r="V37" i="4" s="1"/>
  <c r="AM9" i="11"/>
  <c r="AM11" i="11" s="1"/>
  <c r="AM13" i="11" s="1"/>
  <c r="J37" i="4" s="1"/>
  <c r="U37" i="4" s="1"/>
  <c r="M58" i="11"/>
  <c r="L58" i="11"/>
  <c r="K58" i="11"/>
  <c r="J58" i="11"/>
  <c r="I58" i="11"/>
  <c r="H58" i="11"/>
  <c r="G58" i="11"/>
  <c r="F58" i="11"/>
  <c r="E58" i="11"/>
  <c r="D58" i="11"/>
  <c r="C58" i="11"/>
  <c r="B58" i="11"/>
  <c r="M16" i="11"/>
  <c r="L16" i="11"/>
  <c r="K16" i="11"/>
  <c r="J16" i="11"/>
  <c r="I16" i="11"/>
  <c r="H16" i="11"/>
  <c r="G16" i="11"/>
  <c r="F16" i="11"/>
  <c r="E16" i="11"/>
  <c r="D16" i="11"/>
  <c r="C16" i="11"/>
  <c r="B16" i="11"/>
  <c r="B2" i="11"/>
  <c r="A2" i="11"/>
  <c r="B1" i="11"/>
  <c r="AO18" i="12"/>
  <c r="B2" i="12"/>
  <c r="A2" i="12"/>
  <c r="B1" i="12"/>
  <c r="B2" i="9"/>
  <c r="A2" i="9"/>
  <c r="B1" i="9"/>
  <c r="H66" i="7"/>
  <c r="B42" i="7"/>
  <c r="B54" i="7"/>
  <c r="B66" i="7"/>
  <c r="C42" i="7"/>
  <c r="C10" i="14"/>
  <c r="C54" i="7"/>
  <c r="C66" i="7"/>
  <c r="D42" i="7"/>
  <c r="D54" i="7"/>
  <c r="D66" i="7"/>
  <c r="E42" i="7"/>
  <c r="E10" i="14" s="1"/>
  <c r="E54" i="7"/>
  <c r="E66" i="7"/>
  <c r="F42" i="7"/>
  <c r="F54" i="7"/>
  <c r="F66" i="7"/>
  <c r="G42" i="7"/>
  <c r="G10" i="14" s="1"/>
  <c r="G54" i="7"/>
  <c r="G66" i="7"/>
  <c r="H54" i="7"/>
  <c r="I42" i="7"/>
  <c r="I10" i="14" s="1"/>
  <c r="I66" i="7"/>
  <c r="J42" i="7"/>
  <c r="J10" i="14" s="1"/>
  <c r="J54" i="7"/>
  <c r="J66" i="7"/>
  <c r="K42" i="7"/>
  <c r="K54" i="7"/>
  <c r="K66" i="7"/>
  <c r="L42" i="7"/>
  <c r="L10" i="14" s="1"/>
  <c r="L54" i="7"/>
  <c r="L66" i="7"/>
  <c r="M42" i="7"/>
  <c r="M54" i="7"/>
  <c r="M66" i="7"/>
  <c r="N42" i="7"/>
  <c r="N10" i="14"/>
  <c r="N54" i="7"/>
  <c r="N66" i="7"/>
  <c r="O42" i="7"/>
  <c r="O54" i="7"/>
  <c r="O67" i="7" s="1"/>
  <c r="O23" i="13" s="1"/>
  <c r="O24" i="13" s="1"/>
  <c r="O30" i="13" s="1"/>
  <c r="P42" i="7"/>
  <c r="P54" i="7"/>
  <c r="P66" i="7"/>
  <c r="Q42" i="7"/>
  <c r="Q10" i="14" s="1"/>
  <c r="Q54" i="7"/>
  <c r="Q66" i="7"/>
  <c r="R42" i="7"/>
  <c r="R54" i="7"/>
  <c r="R66" i="7"/>
  <c r="S42" i="7"/>
  <c r="S54" i="7"/>
  <c r="S66" i="7"/>
  <c r="T42" i="7"/>
  <c r="T54" i="7"/>
  <c r="T66" i="7"/>
  <c r="U42" i="7"/>
  <c r="U10" i="14" s="1"/>
  <c r="U54" i="7"/>
  <c r="U66" i="7"/>
  <c r="V42" i="7"/>
  <c r="V54" i="7"/>
  <c r="V66" i="7"/>
  <c r="W42" i="7"/>
  <c r="W10" i="14" s="1"/>
  <c r="W54" i="7"/>
  <c r="W66" i="7"/>
  <c r="X42" i="7"/>
  <c r="X54" i="7"/>
  <c r="X66" i="7"/>
  <c r="Y42" i="7"/>
  <c r="Y10" i="14" s="1"/>
  <c r="Y54" i="7"/>
  <c r="Y66" i="7"/>
  <c r="Z54" i="7"/>
  <c r="Z66" i="7"/>
  <c r="Z67" i="7" s="1"/>
  <c r="Z23" i="13" s="1"/>
  <c r="AA54" i="7"/>
  <c r="AA66" i="7"/>
  <c r="AB54" i="7"/>
  <c r="AB66" i="7"/>
  <c r="AC54" i="7"/>
  <c r="AC66" i="7"/>
  <c r="AD54" i="7"/>
  <c r="AD66" i="7"/>
  <c r="AE54" i="7"/>
  <c r="AE66" i="7"/>
  <c r="AF54" i="7"/>
  <c r="AF67" i="7" s="1"/>
  <c r="AF23" i="13" s="1"/>
  <c r="AF24" i="13" s="1"/>
  <c r="AF66" i="7"/>
  <c r="AG54" i="7"/>
  <c r="AG66" i="7"/>
  <c r="AH54" i="7"/>
  <c r="AH67" i="7" s="1"/>
  <c r="AH66" i="7"/>
  <c r="AI54" i="7"/>
  <c r="AI66" i="7"/>
  <c r="AJ42" i="7"/>
  <c r="AJ54" i="7"/>
  <c r="AJ66" i="7"/>
  <c r="AK42" i="7"/>
  <c r="AK10" i="14" s="1"/>
  <c r="AK54" i="7"/>
  <c r="AK66" i="7"/>
  <c r="AK67" i="7"/>
  <c r="H7" i="1"/>
  <c r="D7" i="4" s="1"/>
  <c r="D7" i="1"/>
  <c r="AP65" i="7"/>
  <c r="AO65" i="7"/>
  <c r="AN65" i="7"/>
  <c r="AM65" i="7"/>
  <c r="AL65" i="7"/>
  <c r="AP64" i="7"/>
  <c r="AO64" i="7"/>
  <c r="AN64" i="7"/>
  <c r="AM64" i="7"/>
  <c r="AL64" i="7"/>
  <c r="AP63" i="7"/>
  <c r="AO63" i="7"/>
  <c r="AN63" i="7"/>
  <c r="AM63" i="7"/>
  <c r="AL63" i="7"/>
  <c r="AP62" i="7"/>
  <c r="AO62" i="7"/>
  <c r="AN62" i="7"/>
  <c r="AM62" i="7"/>
  <c r="AL62" i="7"/>
  <c r="AP61" i="7"/>
  <c r="AO61" i="7"/>
  <c r="AN61" i="7"/>
  <c r="AM61" i="7"/>
  <c r="AL61" i="7"/>
  <c r="AP60" i="7"/>
  <c r="AO60" i="7"/>
  <c r="AN60" i="7"/>
  <c r="AM60" i="7"/>
  <c r="AL60" i="7"/>
  <c r="AP59" i="7"/>
  <c r="AO59" i="7"/>
  <c r="AN59" i="7"/>
  <c r="AM59" i="7"/>
  <c r="AL59" i="7"/>
  <c r="AP58" i="7"/>
  <c r="AO58" i="7"/>
  <c r="AO66" i="7" s="1"/>
  <c r="E33" i="16" s="1"/>
  <c r="AN58" i="7"/>
  <c r="AM58" i="7"/>
  <c r="AL58" i="7"/>
  <c r="AP57" i="7"/>
  <c r="AP66" i="7" s="1"/>
  <c r="F33" i="16" s="1"/>
  <c r="AO57" i="7"/>
  <c r="AN57" i="7"/>
  <c r="AM57" i="7"/>
  <c r="AM66" i="7" s="1"/>
  <c r="C33" i="16" s="1"/>
  <c r="AL57" i="7"/>
  <c r="AP56" i="7"/>
  <c r="AO56" i="7"/>
  <c r="AN56" i="7"/>
  <c r="AN66" i="7" s="1"/>
  <c r="D33" i="16" s="1"/>
  <c r="AL56" i="7"/>
  <c r="AL66" i="7" s="1"/>
  <c r="B33" i="16" s="1"/>
  <c r="AP53" i="7"/>
  <c r="AO53" i="7"/>
  <c r="AN53" i="7"/>
  <c r="AM53" i="7"/>
  <c r="AL53" i="7"/>
  <c r="AP52" i="7"/>
  <c r="AO52" i="7"/>
  <c r="AN52" i="7"/>
  <c r="AM52" i="7"/>
  <c r="AL52" i="7"/>
  <c r="AP51" i="7"/>
  <c r="AO51" i="7"/>
  <c r="AN51" i="7"/>
  <c r="AM51" i="7"/>
  <c r="AL51" i="7"/>
  <c r="AP50" i="7"/>
  <c r="AO50" i="7"/>
  <c r="AN50" i="7"/>
  <c r="AM50" i="7"/>
  <c r="AL50" i="7"/>
  <c r="AP49" i="7"/>
  <c r="AO49" i="7"/>
  <c r="AN49" i="7"/>
  <c r="AM49" i="7"/>
  <c r="AL49" i="7"/>
  <c r="AP48" i="7"/>
  <c r="AO48" i="7"/>
  <c r="AN48" i="7"/>
  <c r="AM48" i="7"/>
  <c r="AL48" i="7"/>
  <c r="AP47" i="7"/>
  <c r="AO47" i="7"/>
  <c r="AN47" i="7"/>
  <c r="AM47" i="7"/>
  <c r="AL47" i="7"/>
  <c r="AP46" i="7"/>
  <c r="AO46" i="7"/>
  <c r="AN46" i="7"/>
  <c r="AM46" i="7"/>
  <c r="AM54" i="7" s="1"/>
  <c r="C21" i="16" s="1"/>
  <c r="AL46" i="7"/>
  <c r="AP45" i="7"/>
  <c r="AO45" i="7"/>
  <c r="AN45" i="7"/>
  <c r="AM45" i="7"/>
  <c r="AL45" i="7"/>
  <c r="AP44" i="7"/>
  <c r="AP54" i="7" s="1"/>
  <c r="F21" i="16" s="1"/>
  <c r="AO44" i="7"/>
  <c r="AO54" i="7" s="1"/>
  <c r="E21" i="16" s="1"/>
  <c r="AN44" i="7"/>
  <c r="AN54" i="7" s="1"/>
  <c r="D21" i="16" s="1"/>
  <c r="AM44" i="7"/>
  <c r="AL44" i="7"/>
  <c r="AL54" i="7" s="1"/>
  <c r="B21" i="16" s="1"/>
  <c r="AP41" i="7"/>
  <c r="AO41" i="7"/>
  <c r="AN41" i="7"/>
  <c r="AM41" i="7"/>
  <c r="AL41" i="7"/>
  <c r="AP40" i="7"/>
  <c r="AO40" i="7"/>
  <c r="AN40" i="7"/>
  <c r="AM40" i="7"/>
  <c r="AL40" i="7"/>
  <c r="AP39" i="7"/>
  <c r="AO39" i="7"/>
  <c r="AN39" i="7"/>
  <c r="AM39" i="7"/>
  <c r="AL39" i="7"/>
  <c r="AP38" i="7"/>
  <c r="AO38" i="7"/>
  <c r="AN38" i="7"/>
  <c r="AM38" i="7"/>
  <c r="AL38" i="7"/>
  <c r="AP37" i="7"/>
  <c r="AO37" i="7"/>
  <c r="AN37" i="7"/>
  <c r="AM37" i="7"/>
  <c r="AL37" i="7"/>
  <c r="AP36" i="7"/>
  <c r="AO36" i="7"/>
  <c r="AN36" i="7"/>
  <c r="AM36" i="7"/>
  <c r="AL36" i="7"/>
  <c r="AP35" i="7"/>
  <c r="AO35" i="7"/>
  <c r="AN35" i="7"/>
  <c r="AM35" i="7"/>
  <c r="AL35" i="7"/>
  <c r="AP34" i="7"/>
  <c r="AO34" i="7"/>
  <c r="AN34" i="7"/>
  <c r="AM34" i="7"/>
  <c r="AL34" i="7"/>
  <c r="AP33" i="7"/>
  <c r="AO33" i="7"/>
  <c r="AN33" i="7"/>
  <c r="AM33" i="7"/>
  <c r="AL33" i="7"/>
  <c r="AP32" i="7"/>
  <c r="AO32" i="7"/>
  <c r="AN32" i="7"/>
  <c r="AM32" i="7"/>
  <c r="AL32" i="7"/>
  <c r="AP30" i="7"/>
  <c r="AO30" i="7"/>
  <c r="AN30" i="7"/>
  <c r="AM30" i="7"/>
  <c r="AL30" i="7"/>
  <c r="AP29" i="7"/>
  <c r="AO29" i="7"/>
  <c r="AN29" i="7"/>
  <c r="AM29" i="7"/>
  <c r="AL29" i="7"/>
  <c r="AP28" i="7"/>
  <c r="AO28" i="7"/>
  <c r="AN28" i="7"/>
  <c r="AM28" i="7"/>
  <c r="AL28" i="7"/>
  <c r="AP27" i="7"/>
  <c r="AO27" i="7"/>
  <c r="AN27" i="7"/>
  <c r="AM27" i="7"/>
  <c r="AL27" i="7"/>
  <c r="AP26" i="7"/>
  <c r="AO26" i="7"/>
  <c r="AN26" i="7"/>
  <c r="AM26" i="7"/>
  <c r="AL26" i="7"/>
  <c r="AP25" i="7"/>
  <c r="AO25" i="7"/>
  <c r="AN25" i="7"/>
  <c r="AM25" i="7"/>
  <c r="AL25" i="7"/>
  <c r="AP24" i="7"/>
  <c r="AO24" i="7"/>
  <c r="AN24" i="7"/>
  <c r="AM24" i="7"/>
  <c r="AL24" i="7"/>
  <c r="AP23" i="7"/>
  <c r="AO23" i="7"/>
  <c r="AN23" i="7"/>
  <c r="AM23" i="7"/>
  <c r="AL23" i="7"/>
  <c r="AP22" i="7"/>
  <c r="AO22" i="7"/>
  <c r="AN22" i="7"/>
  <c r="AM22" i="7"/>
  <c r="AL22" i="7"/>
  <c r="AP21" i="7"/>
  <c r="AO21" i="7"/>
  <c r="AN21" i="7"/>
  <c r="AM21" i="7"/>
  <c r="AL21" i="7"/>
  <c r="AP19" i="7"/>
  <c r="AO19" i="7"/>
  <c r="AN19" i="7"/>
  <c r="AM19" i="7"/>
  <c r="AL19" i="7"/>
  <c r="AP18" i="7"/>
  <c r="AO18" i="7"/>
  <c r="AN18" i="7"/>
  <c r="AM18" i="7"/>
  <c r="AL18" i="7"/>
  <c r="AP17" i="7"/>
  <c r="AO17" i="7"/>
  <c r="AN17" i="7"/>
  <c r="AM17" i="7"/>
  <c r="AL17" i="7"/>
  <c r="AP16" i="7"/>
  <c r="AO16" i="7"/>
  <c r="AN16" i="7"/>
  <c r="AM16" i="7"/>
  <c r="AL16" i="7"/>
  <c r="AP15" i="7"/>
  <c r="AO15" i="7"/>
  <c r="AN15" i="7"/>
  <c r="AM15" i="7"/>
  <c r="AL15" i="7"/>
  <c r="AP14" i="7"/>
  <c r="AO14" i="7"/>
  <c r="AN14" i="7"/>
  <c r="AM14" i="7"/>
  <c r="AL14" i="7"/>
  <c r="AP13" i="7"/>
  <c r="AO13" i="7"/>
  <c r="AN13" i="7"/>
  <c r="AM13" i="7"/>
  <c r="AL13" i="7"/>
  <c r="AP12" i="7"/>
  <c r="AO12" i="7"/>
  <c r="AN12" i="7"/>
  <c r="AM12" i="7"/>
  <c r="AL12" i="7"/>
  <c r="AP11" i="7"/>
  <c r="AP10" i="7"/>
  <c r="AO11" i="7"/>
  <c r="AO10" i="7"/>
  <c r="AN11" i="7"/>
  <c r="AM11" i="7"/>
  <c r="AL11" i="7"/>
  <c r="AN10" i="7"/>
  <c r="AM10" i="7"/>
  <c r="AL10" i="7"/>
  <c r="B1" i="7"/>
  <c r="B1" i="8"/>
  <c r="I94" i="6"/>
  <c r="I97" i="5"/>
  <c r="I139" i="6"/>
  <c r="I142" i="5" s="1"/>
  <c r="I184" i="6"/>
  <c r="I185" i="5"/>
  <c r="G139" i="6"/>
  <c r="G184" i="6"/>
  <c r="G186" i="5" s="1"/>
  <c r="F94" i="6"/>
  <c r="F96" i="5" s="1"/>
  <c r="F184" i="6"/>
  <c r="E139" i="6"/>
  <c r="E141" i="5"/>
  <c r="E184" i="6"/>
  <c r="E186" i="5" s="1"/>
  <c r="C184" i="6"/>
  <c r="B94" i="6"/>
  <c r="B95" i="5" s="1"/>
  <c r="B139" i="6"/>
  <c r="B141" i="5" s="1"/>
  <c r="B184" i="6"/>
  <c r="B187" i="5" s="1"/>
  <c r="B140" i="6"/>
  <c r="AP144" i="6"/>
  <c r="AP160" i="6"/>
  <c r="AP164" i="6"/>
  <c r="AP165" i="5" s="1"/>
  <c r="AP168" i="6"/>
  <c r="AP172" i="6"/>
  <c r="AP176" i="6"/>
  <c r="AP180" i="6"/>
  <c r="AP182" i="5" s="1"/>
  <c r="AO148" i="6"/>
  <c r="AO151" i="5"/>
  <c r="AO152" i="6"/>
  <c r="AO156" i="6"/>
  <c r="AO164" i="6"/>
  <c r="AO172" i="6"/>
  <c r="AO173" i="5" s="1"/>
  <c r="AO180" i="6"/>
  <c r="AN152" i="6"/>
  <c r="AN164" i="6"/>
  <c r="AN168" i="6"/>
  <c r="AN172" i="6"/>
  <c r="AN176" i="6"/>
  <c r="AN180" i="6"/>
  <c r="AN182" i="5" s="1"/>
  <c r="AM144" i="6"/>
  <c r="AM160" i="6"/>
  <c r="AM172" i="6"/>
  <c r="AM175" i="5" s="1"/>
  <c r="AL152" i="6"/>
  <c r="AL164" i="6"/>
  <c r="AL172" i="6"/>
  <c r="AL180" i="6"/>
  <c r="AK184" i="6"/>
  <c r="AK187" i="5" s="1"/>
  <c r="AJ184" i="6"/>
  <c r="AI184" i="6"/>
  <c r="AI187" i="5" s="1"/>
  <c r="AH184" i="6"/>
  <c r="AE184" i="6"/>
  <c r="AC184" i="6"/>
  <c r="AB184" i="6"/>
  <c r="AB187" i="5"/>
  <c r="AA184" i="6"/>
  <c r="W184" i="6"/>
  <c r="W185" i="5" s="1"/>
  <c r="S184" i="6"/>
  <c r="R184" i="6"/>
  <c r="R187" i="5"/>
  <c r="P184" i="6"/>
  <c r="M184" i="6"/>
  <c r="M187" i="5"/>
  <c r="L184" i="6"/>
  <c r="J184" i="6"/>
  <c r="J187" i="5" s="1"/>
  <c r="H184" i="6"/>
  <c r="H186" i="5"/>
  <c r="G187" i="5"/>
  <c r="C187" i="5"/>
  <c r="AK186" i="5"/>
  <c r="AI186" i="5"/>
  <c r="AB186" i="5"/>
  <c r="R186" i="5"/>
  <c r="M186" i="5"/>
  <c r="J186" i="5"/>
  <c r="AK185" i="5"/>
  <c r="AI185" i="5"/>
  <c r="AC185" i="5"/>
  <c r="AB185" i="5"/>
  <c r="R185" i="5"/>
  <c r="P185" i="5"/>
  <c r="M185" i="5"/>
  <c r="G185" i="5"/>
  <c r="B185" i="5"/>
  <c r="AP99" i="6"/>
  <c r="AP101" i="5" s="1"/>
  <c r="AP103" i="6"/>
  <c r="AP106" i="5"/>
  <c r="AP115" i="6"/>
  <c r="AP117" i="5" s="1"/>
  <c r="AP123" i="6"/>
  <c r="AP125" i="5"/>
  <c r="AP131" i="6"/>
  <c r="AP133" i="5" s="1"/>
  <c r="AO99" i="6"/>
  <c r="AO107" i="6"/>
  <c r="AO108" i="5" s="1"/>
  <c r="AO115" i="6"/>
  <c r="AO119" i="6"/>
  <c r="AO123" i="6"/>
  <c r="AO127" i="6"/>
  <c r="AO131" i="6"/>
  <c r="AO135" i="6"/>
  <c r="AN99" i="6"/>
  <c r="AN101" i="5" s="1"/>
  <c r="AN115" i="6"/>
  <c r="AN118" i="5" s="1"/>
  <c r="AN123" i="6"/>
  <c r="AN125" i="5" s="1"/>
  <c r="AN131" i="6"/>
  <c r="AN133" i="5"/>
  <c r="AM99" i="6"/>
  <c r="AM100" i="5" s="1"/>
  <c r="AM103" i="6"/>
  <c r="AM105" i="5" s="1"/>
  <c r="AM123" i="6"/>
  <c r="AM125" i="5" s="1"/>
  <c r="AM131" i="6"/>
  <c r="AL107" i="6"/>
  <c r="AL110" i="5"/>
  <c r="AL115" i="6"/>
  <c r="AL123" i="6"/>
  <c r="AL125" i="5" s="1"/>
  <c r="AL127" i="6"/>
  <c r="AL131" i="6"/>
  <c r="AL133" i="5" s="1"/>
  <c r="AJ139" i="6"/>
  <c r="AI139" i="6"/>
  <c r="AI141" i="5" s="1"/>
  <c r="AH139" i="6"/>
  <c r="AE139" i="6"/>
  <c r="AE141" i="5"/>
  <c r="AB139" i="6"/>
  <c r="AB140" i="5" s="1"/>
  <c r="AA139" i="6"/>
  <c r="Z139" i="6"/>
  <c r="W139" i="6"/>
  <c r="W141" i="5" s="1"/>
  <c r="T139" i="6"/>
  <c r="S139" i="6"/>
  <c r="S141" i="5" s="1"/>
  <c r="R139" i="6"/>
  <c r="O139" i="6"/>
  <c r="O141" i="5"/>
  <c r="N139" i="6"/>
  <c r="N140" i="5" s="1"/>
  <c r="M139" i="6"/>
  <c r="L139" i="6"/>
  <c r="L140" i="5"/>
  <c r="K139" i="6"/>
  <c r="K141" i="5" s="1"/>
  <c r="H139" i="6"/>
  <c r="H142" i="5"/>
  <c r="G142" i="5"/>
  <c r="E142" i="5"/>
  <c r="B142" i="5"/>
  <c r="AA141" i="5"/>
  <c r="H141" i="5"/>
  <c r="G141" i="5"/>
  <c r="AH140" i="5"/>
  <c r="Z140" i="5"/>
  <c r="R140" i="5"/>
  <c r="H140" i="5"/>
  <c r="G140" i="5"/>
  <c r="AP54" i="6"/>
  <c r="AP55" i="5" s="1"/>
  <c r="AP58" i="6"/>
  <c r="AP62" i="6"/>
  <c r="AP66" i="6"/>
  <c r="AP69" i="5" s="1"/>
  <c r="AP70" i="6"/>
  <c r="AP71" i="5"/>
  <c r="AP78" i="6"/>
  <c r="AP79" i="5" s="1"/>
  <c r="AP86" i="6"/>
  <c r="AO54" i="6"/>
  <c r="AO56" i="5" s="1"/>
  <c r="AO58" i="6"/>
  <c r="AO61" i="5" s="1"/>
  <c r="AO70" i="6"/>
  <c r="AO72" i="5" s="1"/>
  <c r="AO74" i="6"/>
  <c r="AN66" i="6"/>
  <c r="AN68" i="5"/>
  <c r="AN78" i="6"/>
  <c r="AN81" i="5" s="1"/>
  <c r="AN86" i="6"/>
  <c r="AN89" i="5"/>
  <c r="AM54" i="6"/>
  <c r="AM56" i="5" s="1"/>
  <c r="AM70" i="6"/>
  <c r="AM72" i="5"/>
  <c r="AM74" i="6"/>
  <c r="AM90" i="6"/>
  <c r="AM93" i="5"/>
  <c r="AL54" i="6"/>
  <c r="AL55" i="5" s="1"/>
  <c r="AL58" i="6"/>
  <c r="AL60" i="5"/>
  <c r="AL70" i="6"/>
  <c r="AL71" i="5" s="1"/>
  <c r="AL86" i="6"/>
  <c r="AJ94" i="6"/>
  <c r="AE94" i="6"/>
  <c r="AE97" i="5" s="1"/>
  <c r="AB94" i="6"/>
  <c r="AB95" i="5" s="1"/>
  <c r="X94" i="6"/>
  <c r="X95" i="5" s="1"/>
  <c r="W94" i="6"/>
  <c r="S94" i="6"/>
  <c r="S96" i="5" s="1"/>
  <c r="P94" i="6"/>
  <c r="P95" i="5" s="1"/>
  <c r="O94" i="6"/>
  <c r="J94" i="6"/>
  <c r="J96" i="5"/>
  <c r="O96" i="5"/>
  <c r="B96" i="5"/>
  <c r="AJ95" i="5"/>
  <c r="AH13" i="6"/>
  <c r="AH14" i="6" s="1"/>
  <c r="AP14" i="6" s="1"/>
  <c r="AI13" i="6"/>
  <c r="AI14" i="6" s="1"/>
  <c r="AJ13" i="6"/>
  <c r="AJ14" i="6" s="1"/>
  <c r="AK13" i="6"/>
  <c r="AK14" i="6" s="1"/>
  <c r="AH17" i="6"/>
  <c r="AH18" i="6" s="1"/>
  <c r="AI17" i="6"/>
  <c r="AI18" i="6" s="1"/>
  <c r="AJ17" i="6"/>
  <c r="AJ18" i="6" s="1"/>
  <c r="AK17" i="6"/>
  <c r="AK18" i="6" s="1"/>
  <c r="AH21" i="6"/>
  <c r="AH22" i="6"/>
  <c r="AH23" i="6"/>
  <c r="AH24" i="6" s="1"/>
  <c r="AI21" i="6"/>
  <c r="AI22" i="6"/>
  <c r="AI24" i="6" s="1"/>
  <c r="AI23" i="6"/>
  <c r="AJ21" i="6"/>
  <c r="AJ22" i="6"/>
  <c r="AJ24" i="6" s="1"/>
  <c r="AJ23" i="6"/>
  <c r="AK21" i="6"/>
  <c r="AK22" i="6"/>
  <c r="AK24" i="6" s="1"/>
  <c r="AK23" i="6"/>
  <c r="AH25" i="6"/>
  <c r="AH27" i="6" s="1"/>
  <c r="AH26" i="6"/>
  <c r="AI25" i="6"/>
  <c r="AI27" i="6" s="1"/>
  <c r="AI26" i="6"/>
  <c r="AJ25" i="6"/>
  <c r="AJ27" i="6" s="1"/>
  <c r="AJ26" i="6"/>
  <c r="AK25" i="6"/>
  <c r="AK27" i="6" s="1"/>
  <c r="AK26" i="6"/>
  <c r="AH29" i="6"/>
  <c r="AH31" i="6" s="1"/>
  <c r="AP31" i="6" s="1"/>
  <c r="AI29" i="6"/>
  <c r="AI31" i="6"/>
  <c r="AJ29" i="6"/>
  <c r="AJ31" i="6" s="1"/>
  <c r="AK29" i="6"/>
  <c r="AK31" i="6"/>
  <c r="AH33" i="6"/>
  <c r="AH34" i="6"/>
  <c r="AH35" i="6"/>
  <c r="AI33" i="6"/>
  <c r="AI34" i="6" s="1"/>
  <c r="AJ33" i="6"/>
  <c r="AK33" i="6"/>
  <c r="AK35" i="6" s="1"/>
  <c r="AH37" i="6"/>
  <c r="AH38" i="6"/>
  <c r="AH39" i="6"/>
  <c r="AH40" i="6" s="1"/>
  <c r="AI37" i="6"/>
  <c r="AI38" i="6" s="1"/>
  <c r="AI39" i="6"/>
  <c r="AJ37" i="6"/>
  <c r="AJ38" i="6" s="1"/>
  <c r="AJ40" i="6" s="1"/>
  <c r="AJ39" i="6"/>
  <c r="AK37" i="6"/>
  <c r="AK38" i="6" s="1"/>
  <c r="AK40" i="6" s="1"/>
  <c r="AK39" i="6"/>
  <c r="AH41" i="6"/>
  <c r="AI41" i="6"/>
  <c r="AI43" i="6"/>
  <c r="AJ41" i="6"/>
  <c r="AK41" i="6"/>
  <c r="AH45" i="6"/>
  <c r="AH46" i="6"/>
  <c r="AH48" i="6" s="1"/>
  <c r="AH47" i="6"/>
  <c r="AI45" i="6"/>
  <c r="AI46" i="6"/>
  <c r="AI48" i="6" s="1"/>
  <c r="AI47" i="6"/>
  <c r="AJ45" i="6"/>
  <c r="AJ46" i="6"/>
  <c r="AJ48" i="6" s="1"/>
  <c r="AJ47" i="6"/>
  <c r="AK45" i="6"/>
  <c r="AK46" i="6"/>
  <c r="AK48" i="6" s="1"/>
  <c r="AK47" i="6"/>
  <c r="AD13" i="6"/>
  <c r="AD14" i="6"/>
  <c r="AD16" i="6" s="1"/>
  <c r="AD15" i="6"/>
  <c r="AE13" i="6"/>
  <c r="AE14" i="6"/>
  <c r="AE16" i="6" s="1"/>
  <c r="AE15" i="6"/>
  <c r="AF13" i="6"/>
  <c r="AF14" i="6"/>
  <c r="AF16" i="6" s="1"/>
  <c r="AF15" i="6"/>
  <c r="AG13" i="6"/>
  <c r="AG14" i="6"/>
  <c r="AG16" i="6" s="1"/>
  <c r="AG15" i="6"/>
  <c r="AD17" i="6"/>
  <c r="AD18" i="6" s="1"/>
  <c r="AE17" i="6"/>
  <c r="AE18" i="6" s="1"/>
  <c r="AF17" i="6"/>
  <c r="AF18" i="6" s="1"/>
  <c r="AG17" i="6"/>
  <c r="AG18" i="6" s="1"/>
  <c r="AD21" i="6"/>
  <c r="AD22" i="6" s="1"/>
  <c r="AE21" i="6"/>
  <c r="AE22" i="6" s="1"/>
  <c r="AF21" i="6"/>
  <c r="AF22" i="6" s="1"/>
  <c r="AG21" i="6"/>
  <c r="AG22" i="6" s="1"/>
  <c r="AD25" i="6"/>
  <c r="AD26" i="6" s="1"/>
  <c r="AD27" i="6"/>
  <c r="AE25" i="6"/>
  <c r="AE26" i="6" s="1"/>
  <c r="AE28" i="6" s="1"/>
  <c r="AE27" i="6"/>
  <c r="AF25" i="6"/>
  <c r="AF26" i="6" s="1"/>
  <c r="AF28" i="6" s="1"/>
  <c r="AF27" i="6"/>
  <c r="AG25" i="6"/>
  <c r="AG26" i="6" s="1"/>
  <c r="AG28" i="6" s="1"/>
  <c r="AG27" i="6"/>
  <c r="AD29" i="6"/>
  <c r="AD30" i="6"/>
  <c r="AE29" i="6"/>
  <c r="AE30" i="6" s="1"/>
  <c r="AF29" i="6"/>
  <c r="AF30" i="6"/>
  <c r="AG29" i="6"/>
  <c r="AG30" i="6" s="1"/>
  <c r="AD33" i="6"/>
  <c r="AE33" i="6"/>
  <c r="AE35" i="6" s="1"/>
  <c r="AF33" i="6"/>
  <c r="AG33" i="6"/>
  <c r="AG35" i="6"/>
  <c r="AD37" i="6"/>
  <c r="AD39" i="6"/>
  <c r="AD38" i="6"/>
  <c r="AD40" i="6"/>
  <c r="AE37" i="6"/>
  <c r="AE39" i="6"/>
  <c r="AE38" i="6"/>
  <c r="AF37" i="6"/>
  <c r="AF39" i="6" s="1"/>
  <c r="AO39" i="6" s="1"/>
  <c r="AG37" i="6"/>
  <c r="AG38" i="6" s="1"/>
  <c r="AG40" i="6" s="1"/>
  <c r="AG39" i="6"/>
  <c r="AD41" i="6"/>
  <c r="AE41" i="6"/>
  <c r="AF41" i="6"/>
  <c r="AG41" i="6"/>
  <c r="AG43" i="6" s="1"/>
  <c r="AD45" i="6"/>
  <c r="AD46" i="6" s="1"/>
  <c r="AE45" i="6"/>
  <c r="AE46" i="6"/>
  <c r="AE48" i="6" s="1"/>
  <c r="AE47" i="6"/>
  <c r="AF45" i="6"/>
  <c r="AF46" i="6"/>
  <c r="AF48" i="6" s="1"/>
  <c r="AF47" i="6"/>
  <c r="AG45" i="6"/>
  <c r="AG46" i="6"/>
  <c r="AG48" i="6" s="1"/>
  <c r="AG47" i="6"/>
  <c r="Z13" i="6"/>
  <c r="Z14" i="6"/>
  <c r="Z16" i="6" s="1"/>
  <c r="Z15" i="6"/>
  <c r="AA13" i="6"/>
  <c r="AA14" i="6"/>
  <c r="AA16" i="6" s="1"/>
  <c r="AA15" i="6"/>
  <c r="AB13" i="6"/>
  <c r="AB14" i="6"/>
  <c r="AB16" i="6" s="1"/>
  <c r="AB15" i="6"/>
  <c r="AC13" i="6"/>
  <c r="AC14" i="6"/>
  <c r="AC16" i="6" s="1"/>
  <c r="AC15" i="6"/>
  <c r="Z17" i="6"/>
  <c r="Z18" i="6" s="1"/>
  <c r="AA17" i="6"/>
  <c r="AA18" i="6" s="1"/>
  <c r="AB17" i="6"/>
  <c r="AB18" i="6" s="1"/>
  <c r="AC17" i="6"/>
  <c r="AC18" i="6" s="1"/>
  <c r="Z21" i="6"/>
  <c r="Z22" i="6" s="1"/>
  <c r="AA21" i="6"/>
  <c r="AA22" i="6" s="1"/>
  <c r="AB21" i="6"/>
  <c r="AB22" i="6" s="1"/>
  <c r="AC21" i="6"/>
  <c r="AC22" i="6" s="1"/>
  <c r="Z25" i="6"/>
  <c r="Z26" i="6" s="1"/>
  <c r="Z27" i="6"/>
  <c r="AA25" i="6"/>
  <c r="AA26" i="6" s="1"/>
  <c r="AA28" i="6" s="1"/>
  <c r="AA27" i="6"/>
  <c r="AB25" i="6"/>
  <c r="AB26" i="6"/>
  <c r="AB28" i="6" s="1"/>
  <c r="AB27" i="6"/>
  <c r="AC25" i="6"/>
  <c r="AC26" i="6"/>
  <c r="AC28" i="6" s="1"/>
  <c r="AC27" i="6"/>
  <c r="Z29" i="6"/>
  <c r="Z30" i="6" s="1"/>
  <c r="Z31" i="6"/>
  <c r="AA29" i="6"/>
  <c r="AA31" i="6"/>
  <c r="AA30" i="6"/>
  <c r="AB29" i="6"/>
  <c r="AB31" i="6"/>
  <c r="AB30" i="6"/>
  <c r="AC29" i="6"/>
  <c r="AC31" i="6" s="1"/>
  <c r="AN31" i="6" s="1"/>
  <c r="Z33" i="6"/>
  <c r="AA33" i="6"/>
  <c r="AA35" i="6" s="1"/>
  <c r="AB33" i="6"/>
  <c r="AC33" i="6"/>
  <c r="AC35" i="6"/>
  <c r="Z37" i="6"/>
  <c r="Z39" i="6"/>
  <c r="Z38" i="6"/>
  <c r="Z40" i="6"/>
  <c r="AA37" i="6"/>
  <c r="AA39" i="6"/>
  <c r="AA38" i="6"/>
  <c r="AA40" i="6"/>
  <c r="AB37" i="6"/>
  <c r="AB39" i="6"/>
  <c r="AB38" i="6"/>
  <c r="AB40" i="6"/>
  <c r="AC37" i="6"/>
  <c r="AC39" i="6"/>
  <c r="AC38" i="6"/>
  <c r="Z41" i="6"/>
  <c r="AA41" i="6"/>
  <c r="AA43" i="6"/>
  <c r="AB41" i="6"/>
  <c r="AC41" i="6"/>
  <c r="Z45" i="6"/>
  <c r="Z46" i="6"/>
  <c r="Z48" i="6" s="1"/>
  <c r="Z47" i="6"/>
  <c r="AA45" i="6"/>
  <c r="AA46" i="6"/>
  <c r="AA48" i="6" s="1"/>
  <c r="AA47" i="6"/>
  <c r="AB45" i="6"/>
  <c r="AB46" i="6"/>
  <c r="AB48" i="6" s="1"/>
  <c r="AB47" i="6"/>
  <c r="AC45" i="6"/>
  <c r="AC46" i="6"/>
  <c r="AC47" i="6"/>
  <c r="S140" i="6"/>
  <c r="N13" i="6"/>
  <c r="N15" i="6"/>
  <c r="O13" i="6"/>
  <c r="O15" i="6"/>
  <c r="P13" i="6"/>
  <c r="P15" i="6"/>
  <c r="Q13" i="6"/>
  <c r="Q15" i="6"/>
  <c r="R13" i="6"/>
  <c r="R15" i="6"/>
  <c r="S13" i="6"/>
  <c r="S15" i="6"/>
  <c r="T13" i="6"/>
  <c r="T16" i="6" s="1"/>
  <c r="T14" i="6"/>
  <c r="T15" i="6"/>
  <c r="U13" i="6"/>
  <c r="U16" i="6" s="1"/>
  <c r="U14" i="6"/>
  <c r="U15" i="6"/>
  <c r="V13" i="6"/>
  <c r="V16" i="6" s="1"/>
  <c r="V14" i="6"/>
  <c r="V15" i="6"/>
  <c r="W13" i="6"/>
  <c r="W16" i="6" s="1"/>
  <c r="W14" i="6"/>
  <c r="W15" i="6"/>
  <c r="X13" i="6"/>
  <c r="X16" i="6" s="1"/>
  <c r="X14" i="6"/>
  <c r="X15" i="6"/>
  <c r="Y13" i="6"/>
  <c r="Y16" i="6" s="1"/>
  <c r="Y14" i="6"/>
  <c r="Y15" i="6"/>
  <c r="N17" i="6"/>
  <c r="N19" i="6" s="1"/>
  <c r="N18" i="6"/>
  <c r="O17" i="6"/>
  <c r="O19" i="6" s="1"/>
  <c r="O18" i="6"/>
  <c r="P17" i="6"/>
  <c r="P19" i="6" s="1"/>
  <c r="P18" i="6"/>
  <c r="Q17" i="6"/>
  <c r="Q19" i="6" s="1"/>
  <c r="Q18" i="6"/>
  <c r="R17" i="6"/>
  <c r="R19" i="6" s="1"/>
  <c r="R18" i="6"/>
  <c r="S17" i="6"/>
  <c r="S19" i="6" s="1"/>
  <c r="S18" i="6"/>
  <c r="T17" i="6"/>
  <c r="T19" i="6" s="1"/>
  <c r="T18" i="6"/>
  <c r="U17" i="6"/>
  <c r="U19" i="6" s="1"/>
  <c r="U18" i="6"/>
  <c r="V17" i="6"/>
  <c r="V19" i="6" s="1"/>
  <c r="V18" i="6"/>
  <c r="W17" i="6"/>
  <c r="W19" i="6" s="1"/>
  <c r="W18" i="6"/>
  <c r="X17" i="6"/>
  <c r="X19" i="6" s="1"/>
  <c r="X18" i="6"/>
  <c r="Y17" i="6"/>
  <c r="Y19" i="6" s="1"/>
  <c r="Y18" i="6"/>
  <c r="N21" i="6"/>
  <c r="N22" i="6" s="1"/>
  <c r="O21" i="6"/>
  <c r="O22" i="6" s="1"/>
  <c r="P21" i="6"/>
  <c r="P22" i="6" s="1"/>
  <c r="Q21" i="6"/>
  <c r="Q22" i="6" s="1"/>
  <c r="R21" i="6"/>
  <c r="R22" i="6" s="1"/>
  <c r="S21" i="6"/>
  <c r="S22" i="6" s="1"/>
  <c r="T21" i="6"/>
  <c r="T22" i="6" s="1"/>
  <c r="U21" i="6"/>
  <c r="U22" i="6" s="1"/>
  <c r="V21" i="6"/>
  <c r="V22" i="6" s="1"/>
  <c r="W21" i="6"/>
  <c r="W22" i="6" s="1"/>
  <c r="X21" i="6"/>
  <c r="X22" i="6" s="1"/>
  <c r="Y21" i="6"/>
  <c r="Y22" i="6" s="1"/>
  <c r="N25" i="6"/>
  <c r="N26" i="6" s="1"/>
  <c r="O25" i="6"/>
  <c r="O26" i="6" s="1"/>
  <c r="P25" i="6"/>
  <c r="P26" i="6" s="1"/>
  <c r="Q25" i="6"/>
  <c r="Q26" i="6" s="1"/>
  <c r="R25" i="6"/>
  <c r="R26" i="6" s="1"/>
  <c r="S25" i="6"/>
  <c r="S26" i="6" s="1"/>
  <c r="T25" i="6"/>
  <c r="T26" i="6" s="1"/>
  <c r="U25" i="6"/>
  <c r="U26" i="6" s="1"/>
  <c r="V25" i="6"/>
  <c r="V26" i="6" s="1"/>
  <c r="W25" i="6"/>
  <c r="W26" i="6" s="1"/>
  <c r="X25" i="6"/>
  <c r="X26" i="6" s="1"/>
  <c r="Y25" i="6"/>
  <c r="Y26" i="6" s="1"/>
  <c r="N29" i="6"/>
  <c r="N31" i="6"/>
  <c r="N30" i="6"/>
  <c r="N32" i="6" s="1"/>
  <c r="O29" i="6"/>
  <c r="O31" i="6"/>
  <c r="O30" i="6"/>
  <c r="O32" i="6" s="1"/>
  <c r="P29" i="6"/>
  <c r="P31" i="6"/>
  <c r="P30" i="6"/>
  <c r="P32" i="6" s="1"/>
  <c r="Q29" i="6"/>
  <c r="Q31" i="6"/>
  <c r="Q30" i="6"/>
  <c r="Q32" i="6" s="1"/>
  <c r="R29" i="6"/>
  <c r="R31" i="6"/>
  <c r="R32" i="6" s="1"/>
  <c r="R30" i="6"/>
  <c r="S29" i="6"/>
  <c r="S31" i="6"/>
  <c r="S30" i="6"/>
  <c r="S32" i="6" s="1"/>
  <c r="T29" i="6"/>
  <c r="T31" i="6"/>
  <c r="T30" i="6"/>
  <c r="T32" i="6" s="1"/>
  <c r="U29" i="6"/>
  <c r="U31" i="6"/>
  <c r="U30" i="6"/>
  <c r="U32" i="6" s="1"/>
  <c r="V29" i="6"/>
  <c r="V31" i="6"/>
  <c r="V32" i="6" s="1"/>
  <c r="V30" i="6"/>
  <c r="W29" i="6"/>
  <c r="W31" i="6"/>
  <c r="W30" i="6"/>
  <c r="W32" i="6" s="1"/>
  <c r="X29" i="6"/>
  <c r="X31" i="6"/>
  <c r="X30" i="6"/>
  <c r="X32" i="6" s="1"/>
  <c r="Y29" i="6"/>
  <c r="Y31" i="6"/>
  <c r="Y30" i="6"/>
  <c r="Y32" i="6" s="1"/>
  <c r="N33" i="6"/>
  <c r="N35" i="6"/>
  <c r="N34" i="6"/>
  <c r="O33" i="6"/>
  <c r="O35" i="6" s="1"/>
  <c r="O34" i="6"/>
  <c r="P33" i="6"/>
  <c r="P35" i="6" s="1"/>
  <c r="Q33" i="6"/>
  <c r="Q35" i="6" s="1"/>
  <c r="R33" i="6"/>
  <c r="R35" i="6" s="1"/>
  <c r="S33" i="6"/>
  <c r="S35" i="6" s="1"/>
  <c r="T33" i="6"/>
  <c r="T35" i="6"/>
  <c r="T34" i="6"/>
  <c r="T36" i="6" s="1"/>
  <c r="U33" i="6"/>
  <c r="U35" i="6"/>
  <c r="U34" i="6"/>
  <c r="U36" i="6" s="1"/>
  <c r="V33" i="6"/>
  <c r="V35" i="6"/>
  <c r="V34" i="6"/>
  <c r="W33" i="6"/>
  <c r="W35" i="6" s="1"/>
  <c r="W34" i="6"/>
  <c r="X33" i="6"/>
  <c r="X35" i="6" s="1"/>
  <c r="Y33" i="6"/>
  <c r="Y35" i="6" s="1"/>
  <c r="N37" i="6"/>
  <c r="O37" i="6"/>
  <c r="O39" i="6" s="1"/>
  <c r="P37" i="6"/>
  <c r="Q37" i="6"/>
  <c r="Q39" i="6" s="1"/>
  <c r="R37" i="6"/>
  <c r="S37" i="6"/>
  <c r="S39" i="6" s="1"/>
  <c r="T37" i="6"/>
  <c r="U37" i="6"/>
  <c r="U39" i="6"/>
  <c r="V37" i="6"/>
  <c r="W37" i="6"/>
  <c r="W39" i="6" s="1"/>
  <c r="X37" i="6"/>
  <c r="Y37" i="6"/>
  <c r="Y39" i="6" s="1"/>
  <c r="N41" i="6"/>
  <c r="N42" i="6"/>
  <c r="N44" i="6" s="1"/>
  <c r="N43" i="6"/>
  <c r="O41" i="6"/>
  <c r="O42" i="6"/>
  <c r="O44" i="6" s="1"/>
  <c r="O43" i="6"/>
  <c r="P41" i="6"/>
  <c r="P42" i="6"/>
  <c r="P44" i="6" s="1"/>
  <c r="P43" i="6"/>
  <c r="Q41" i="6"/>
  <c r="Q42" i="6"/>
  <c r="Q43" i="6"/>
  <c r="R41" i="6"/>
  <c r="R42" i="6" s="1"/>
  <c r="R44" i="6" s="1"/>
  <c r="R43" i="6"/>
  <c r="S41" i="6"/>
  <c r="S42" i="6" s="1"/>
  <c r="S44" i="6" s="1"/>
  <c r="S43" i="6"/>
  <c r="T41" i="6"/>
  <c r="T42" i="6" s="1"/>
  <c r="T44" i="6" s="1"/>
  <c r="T43" i="6"/>
  <c r="U41" i="6"/>
  <c r="U42" i="6" s="1"/>
  <c r="U44" i="6" s="1"/>
  <c r="U43" i="6"/>
  <c r="V41" i="6"/>
  <c r="V42" i="6" s="1"/>
  <c r="V43" i="6"/>
  <c r="W41" i="6"/>
  <c r="W42" i="6" s="1"/>
  <c r="W43" i="6"/>
  <c r="X41" i="6"/>
  <c r="X42" i="6" s="1"/>
  <c r="Y41" i="6"/>
  <c r="Y42" i="6" s="1"/>
  <c r="Y43" i="6"/>
  <c r="N45" i="6"/>
  <c r="N46" i="6" s="1"/>
  <c r="O45" i="6"/>
  <c r="O46" i="6" s="1"/>
  <c r="P45" i="6"/>
  <c r="P46" i="6"/>
  <c r="P48" i="6" s="1"/>
  <c r="P47" i="6"/>
  <c r="Q45" i="6"/>
  <c r="Q46" i="6"/>
  <c r="Q47" i="6"/>
  <c r="R45" i="6"/>
  <c r="R46" i="6" s="1"/>
  <c r="R48" i="6" s="1"/>
  <c r="R47" i="6"/>
  <c r="S45" i="6"/>
  <c r="S46" i="6" s="1"/>
  <c r="S47" i="6"/>
  <c r="T45" i="6"/>
  <c r="T46" i="6" s="1"/>
  <c r="T47" i="6"/>
  <c r="U45" i="6"/>
  <c r="U46" i="6" s="1"/>
  <c r="V45" i="6"/>
  <c r="V46" i="6" s="1"/>
  <c r="W45" i="6"/>
  <c r="W46" i="6" s="1"/>
  <c r="X45" i="6"/>
  <c r="X46" i="6"/>
  <c r="X48" i="6" s="1"/>
  <c r="X47" i="6"/>
  <c r="Y45" i="6"/>
  <c r="Y46" i="6"/>
  <c r="Y47" i="6"/>
  <c r="C13" i="6"/>
  <c r="AL13" i="6" s="1"/>
  <c r="C14" i="6"/>
  <c r="C16" i="6" s="1"/>
  <c r="C15" i="6"/>
  <c r="AL15" i="6" s="1"/>
  <c r="D13" i="6"/>
  <c r="D14" i="6"/>
  <c r="D16" i="6" s="1"/>
  <c r="D15" i="6"/>
  <c r="E13" i="6"/>
  <c r="E14" i="6"/>
  <c r="E16" i="6" s="1"/>
  <c r="E15" i="6"/>
  <c r="F13" i="6"/>
  <c r="F14" i="6"/>
  <c r="F16" i="6" s="1"/>
  <c r="F15" i="6"/>
  <c r="G13" i="6"/>
  <c r="G14" i="6"/>
  <c r="G16" i="6" s="1"/>
  <c r="G15" i="6"/>
  <c r="H13" i="6"/>
  <c r="H14" i="6"/>
  <c r="H16" i="6" s="1"/>
  <c r="H15" i="6"/>
  <c r="I13" i="6"/>
  <c r="I14" i="6"/>
  <c r="I16" i="6" s="1"/>
  <c r="I15" i="6"/>
  <c r="J13" i="6"/>
  <c r="J14" i="6"/>
  <c r="J16" i="6" s="1"/>
  <c r="J15" i="6"/>
  <c r="K13" i="6"/>
  <c r="K14" i="6"/>
  <c r="K16" i="6" s="1"/>
  <c r="K15" i="6"/>
  <c r="L13" i="6"/>
  <c r="L14" i="6"/>
  <c r="L16" i="6" s="1"/>
  <c r="L15" i="6"/>
  <c r="M13" i="6"/>
  <c r="M14" i="6"/>
  <c r="M16" i="6" s="1"/>
  <c r="M15" i="6"/>
  <c r="B17" i="6"/>
  <c r="B18" i="6"/>
  <c r="AL18" i="6" s="1"/>
  <c r="B19" i="6"/>
  <c r="C17" i="6"/>
  <c r="C18" i="6"/>
  <c r="C20" i="6" s="1"/>
  <c r="C19" i="6"/>
  <c r="D17" i="6"/>
  <c r="D18" i="6"/>
  <c r="D20" i="6" s="1"/>
  <c r="D19" i="6"/>
  <c r="E17" i="6"/>
  <c r="E18" i="6"/>
  <c r="E20" i="6" s="1"/>
  <c r="E19" i="6"/>
  <c r="F17" i="6"/>
  <c r="F18" i="6"/>
  <c r="F20" i="6" s="1"/>
  <c r="F19" i="6"/>
  <c r="G17" i="6"/>
  <c r="G18" i="6"/>
  <c r="G20" i="6" s="1"/>
  <c r="G19" i="6"/>
  <c r="H17" i="6"/>
  <c r="H18" i="6"/>
  <c r="H20" i="6" s="1"/>
  <c r="H19" i="6"/>
  <c r="I17" i="6"/>
  <c r="I18" i="6"/>
  <c r="I20" i="6" s="1"/>
  <c r="I19" i="6"/>
  <c r="J17" i="6"/>
  <c r="J18" i="6"/>
  <c r="J20" i="6" s="1"/>
  <c r="J19" i="6"/>
  <c r="K17" i="6"/>
  <c r="K18" i="6"/>
  <c r="K20" i="6" s="1"/>
  <c r="K19" i="6"/>
  <c r="L17" i="6"/>
  <c r="L18" i="6"/>
  <c r="L20" i="6" s="1"/>
  <c r="L19" i="6"/>
  <c r="M17" i="6"/>
  <c r="M18" i="6"/>
  <c r="M20" i="6" s="1"/>
  <c r="M19" i="6"/>
  <c r="B21" i="6"/>
  <c r="B22" i="6" s="1"/>
  <c r="C21" i="6"/>
  <c r="C22" i="6" s="1"/>
  <c r="D21" i="6"/>
  <c r="D22" i="6" s="1"/>
  <c r="E21" i="6"/>
  <c r="E22" i="6" s="1"/>
  <c r="F21" i="6"/>
  <c r="F22" i="6" s="1"/>
  <c r="G21" i="6"/>
  <c r="G22" i="6" s="1"/>
  <c r="H21" i="6"/>
  <c r="H22" i="6" s="1"/>
  <c r="I21" i="6"/>
  <c r="I22" i="6" s="1"/>
  <c r="J21" i="6"/>
  <c r="J22" i="6" s="1"/>
  <c r="K21" i="6"/>
  <c r="K22" i="6" s="1"/>
  <c r="L21" i="6"/>
  <c r="L22" i="6" s="1"/>
  <c r="M21" i="6"/>
  <c r="M22" i="6" s="1"/>
  <c r="B25" i="6"/>
  <c r="B26" i="6" s="1"/>
  <c r="C25" i="6"/>
  <c r="C26" i="6" s="1"/>
  <c r="D25" i="6"/>
  <c r="D26" i="6" s="1"/>
  <c r="E25" i="6"/>
  <c r="E26" i="6" s="1"/>
  <c r="F25" i="6"/>
  <c r="F26" i="6" s="1"/>
  <c r="G25" i="6"/>
  <c r="G26" i="6" s="1"/>
  <c r="H25" i="6"/>
  <c r="H26" i="6" s="1"/>
  <c r="I25" i="6"/>
  <c r="I26" i="6" s="1"/>
  <c r="J25" i="6"/>
  <c r="J26" i="6" s="1"/>
  <c r="K25" i="6"/>
  <c r="K26" i="6" s="1"/>
  <c r="L25" i="6"/>
  <c r="L26" i="6" s="1"/>
  <c r="M25" i="6"/>
  <c r="M26" i="6" s="1"/>
  <c r="B29" i="6"/>
  <c r="C29" i="6"/>
  <c r="C31" i="6"/>
  <c r="D29" i="6"/>
  <c r="E29" i="6"/>
  <c r="E31" i="6" s="1"/>
  <c r="F29" i="6"/>
  <c r="G29" i="6"/>
  <c r="G31" i="6" s="1"/>
  <c r="H29" i="6"/>
  <c r="I29" i="6"/>
  <c r="I31" i="6" s="1"/>
  <c r="J29" i="6"/>
  <c r="K29" i="6"/>
  <c r="K31" i="6"/>
  <c r="L29" i="6"/>
  <c r="M29" i="6"/>
  <c r="M31" i="6" s="1"/>
  <c r="B33" i="6"/>
  <c r="B34" i="6" s="1"/>
  <c r="C33" i="6"/>
  <c r="C34" i="6" s="1"/>
  <c r="D33" i="6"/>
  <c r="D34" i="6" s="1"/>
  <c r="E33" i="6"/>
  <c r="E34" i="6" s="1"/>
  <c r="F33" i="6"/>
  <c r="F34" i="6" s="1"/>
  <c r="G33" i="6"/>
  <c r="G34" i="6" s="1"/>
  <c r="H33" i="6"/>
  <c r="H34" i="6" s="1"/>
  <c r="I33" i="6"/>
  <c r="I34" i="6" s="1"/>
  <c r="J33" i="6"/>
  <c r="J34" i="6" s="1"/>
  <c r="K33" i="6"/>
  <c r="K34" i="6" s="1"/>
  <c r="L33" i="6"/>
  <c r="L34" i="6" s="1"/>
  <c r="M33" i="6"/>
  <c r="M34" i="6" s="1"/>
  <c r="B37" i="6"/>
  <c r="B39" i="6" s="1"/>
  <c r="C37" i="6"/>
  <c r="D37" i="6"/>
  <c r="D39" i="6" s="1"/>
  <c r="E37" i="6"/>
  <c r="F37" i="6"/>
  <c r="F38" i="6" s="1"/>
  <c r="F39" i="6"/>
  <c r="G37" i="6"/>
  <c r="H37" i="6"/>
  <c r="H38" i="6" s="1"/>
  <c r="H40" i="6" s="1"/>
  <c r="H39" i="6"/>
  <c r="I37" i="6"/>
  <c r="J37" i="6"/>
  <c r="J39" i="6" s="1"/>
  <c r="J38" i="6"/>
  <c r="K37" i="6"/>
  <c r="L37" i="6"/>
  <c r="L38" i="6"/>
  <c r="M37" i="6"/>
  <c r="B41" i="6"/>
  <c r="C41" i="6"/>
  <c r="C42" i="6" s="1"/>
  <c r="D41" i="6"/>
  <c r="E41" i="6"/>
  <c r="E42" i="6" s="1"/>
  <c r="F41" i="6"/>
  <c r="G41" i="6"/>
  <c r="G43" i="6" s="1"/>
  <c r="G42" i="6"/>
  <c r="H41" i="6"/>
  <c r="I41" i="6"/>
  <c r="I43" i="6" s="1"/>
  <c r="I44" i="6" s="1"/>
  <c r="I42" i="6"/>
  <c r="J41" i="6"/>
  <c r="K41" i="6"/>
  <c r="K42" i="6" s="1"/>
  <c r="K43" i="6"/>
  <c r="L41" i="6"/>
  <c r="M41" i="6"/>
  <c r="M43" i="6"/>
  <c r="B45" i="6"/>
  <c r="B47" i="6"/>
  <c r="AL47" i="6" s="1"/>
  <c r="C45" i="6"/>
  <c r="C47" i="6"/>
  <c r="D45" i="6"/>
  <c r="D47" i="6"/>
  <c r="E45" i="6"/>
  <c r="E47" i="6"/>
  <c r="F45" i="6"/>
  <c r="F47" i="6"/>
  <c r="G45" i="6"/>
  <c r="G47" i="6"/>
  <c r="H45" i="6"/>
  <c r="H47" i="6"/>
  <c r="I45" i="6"/>
  <c r="I47" i="6"/>
  <c r="J45" i="6"/>
  <c r="J47" i="6"/>
  <c r="K45" i="6"/>
  <c r="K47" i="6"/>
  <c r="L45" i="6"/>
  <c r="L47" i="6"/>
  <c r="M45" i="6"/>
  <c r="M47" i="6"/>
  <c r="AP23" i="6"/>
  <c r="AP39" i="6"/>
  <c r="AP47" i="6"/>
  <c r="AO15" i="6"/>
  <c r="AO27" i="6"/>
  <c r="AO80" i="6"/>
  <c r="AN15" i="6"/>
  <c r="AN27" i="6"/>
  <c r="AN47" i="6"/>
  <c r="AM15" i="6"/>
  <c r="AL19" i="6"/>
  <c r="AP22" i="6"/>
  <c r="AP26" i="6"/>
  <c r="AP46" i="6"/>
  <c r="AO14" i="6"/>
  <c r="AN14" i="6"/>
  <c r="AM18" i="6"/>
  <c r="AM30" i="6"/>
  <c r="AP13" i="6"/>
  <c r="AP17" i="6"/>
  <c r="AP21" i="6"/>
  <c r="AP25" i="6"/>
  <c r="AP29" i="6"/>
  <c r="AP30" i="5"/>
  <c r="AP37" i="6"/>
  <c r="AP38" i="5"/>
  <c r="AP45" i="6"/>
  <c r="AP46" i="5"/>
  <c r="AO13" i="6"/>
  <c r="AO17" i="6"/>
  <c r="AO21" i="6"/>
  <c r="AO25" i="6"/>
  <c r="AO33" i="6"/>
  <c r="AO37" i="6"/>
  <c r="AO40" i="5" s="1"/>
  <c r="AO41" i="6"/>
  <c r="AO45" i="6"/>
  <c r="AN13" i="6"/>
  <c r="AN17" i="6"/>
  <c r="AN21" i="6"/>
  <c r="AN25" i="6"/>
  <c r="AN29" i="6"/>
  <c r="AN30" i="5"/>
  <c r="AN37" i="6"/>
  <c r="AN38" i="5"/>
  <c r="AN45" i="6"/>
  <c r="AN46" i="5"/>
  <c r="AM13" i="6"/>
  <c r="AM17" i="6"/>
  <c r="AM21" i="6"/>
  <c r="AM25" i="6"/>
  <c r="AM27" i="5" s="1"/>
  <c r="AM29" i="6"/>
  <c r="AM33" i="6"/>
  <c r="AM41" i="6"/>
  <c r="AM45" i="6"/>
  <c r="AM48" i="5" s="1"/>
  <c r="B2" i="4"/>
  <c r="AP183" i="5"/>
  <c r="AO183" i="5"/>
  <c r="AL183" i="5"/>
  <c r="AO182" i="5"/>
  <c r="AL182" i="5"/>
  <c r="AO181" i="5"/>
  <c r="AN181" i="5"/>
  <c r="AL181" i="5"/>
  <c r="AP179" i="5"/>
  <c r="AN179" i="5"/>
  <c r="AP178" i="5"/>
  <c r="AN178" i="5"/>
  <c r="AP177" i="5"/>
  <c r="AN177" i="5"/>
  <c r="AP175" i="5"/>
  <c r="AN175" i="5"/>
  <c r="AL175" i="5"/>
  <c r="AP174" i="5"/>
  <c r="AO174" i="5"/>
  <c r="AN174" i="5"/>
  <c r="AL174" i="5"/>
  <c r="AP173" i="5"/>
  <c r="AN173" i="5"/>
  <c r="AL173" i="5"/>
  <c r="AP171" i="5"/>
  <c r="AN171" i="5"/>
  <c r="AP170" i="5"/>
  <c r="AN170" i="5"/>
  <c r="AP169" i="5"/>
  <c r="AN169" i="5"/>
  <c r="AP167" i="5"/>
  <c r="AL167" i="5"/>
  <c r="AO165" i="5"/>
  <c r="AN165" i="5"/>
  <c r="AP163" i="5"/>
  <c r="AM162" i="5"/>
  <c r="AO159" i="5"/>
  <c r="AO158" i="5"/>
  <c r="AO157" i="5"/>
  <c r="AN155" i="5"/>
  <c r="AO154" i="5"/>
  <c r="AL153" i="5"/>
  <c r="AO150" i="5"/>
  <c r="AO149" i="5"/>
  <c r="AP147" i="5"/>
  <c r="AO138" i="5"/>
  <c r="AO137" i="5"/>
  <c r="AO136" i="5"/>
  <c r="AP134" i="5"/>
  <c r="AL134" i="5"/>
  <c r="AO133" i="5"/>
  <c r="AM133" i="5"/>
  <c r="AP132" i="5"/>
  <c r="AL132" i="5"/>
  <c r="AO130" i="5"/>
  <c r="AL130" i="5"/>
  <c r="AO129" i="5"/>
  <c r="AL129" i="5"/>
  <c r="AO128" i="5"/>
  <c r="AL128" i="5"/>
  <c r="AN126" i="5"/>
  <c r="AL126" i="5"/>
  <c r="AO125" i="5"/>
  <c r="AN124" i="5"/>
  <c r="AO122" i="5"/>
  <c r="AO121" i="5"/>
  <c r="AO120" i="5"/>
  <c r="AP118" i="5"/>
  <c r="AO118" i="5"/>
  <c r="AL118" i="5"/>
  <c r="AO117" i="5"/>
  <c r="AL117" i="5"/>
  <c r="AO116" i="5"/>
  <c r="AN116" i="5"/>
  <c r="AL116" i="5"/>
  <c r="AO109" i="5"/>
  <c r="AL108" i="5"/>
  <c r="AM106" i="5"/>
  <c r="AP102" i="5"/>
  <c r="AO102" i="5"/>
  <c r="AM102" i="5"/>
  <c r="AO101" i="5"/>
  <c r="AM101" i="5"/>
  <c r="AO100" i="5"/>
  <c r="AN100" i="5"/>
  <c r="AM91" i="5"/>
  <c r="AP87" i="5"/>
  <c r="AL87" i="5"/>
  <c r="AP81" i="5"/>
  <c r="AP80" i="5"/>
  <c r="AN79" i="5"/>
  <c r="AM75" i="5"/>
  <c r="AO73" i="5"/>
  <c r="AL73" i="5"/>
  <c r="AP72" i="5"/>
  <c r="AL72" i="5"/>
  <c r="AM71" i="5"/>
  <c r="AN69" i="5"/>
  <c r="AP68" i="5"/>
  <c r="AP67" i="5"/>
  <c r="AP65" i="5"/>
  <c r="AP64" i="5"/>
  <c r="AP63" i="5"/>
  <c r="AP61" i="5"/>
  <c r="AL61" i="5"/>
  <c r="AP60" i="5"/>
  <c r="AP59" i="5"/>
  <c r="AO57" i="5"/>
  <c r="AL57" i="5"/>
  <c r="AP56" i="5"/>
  <c r="AL56" i="5"/>
  <c r="AM55" i="5"/>
  <c r="AP48" i="5"/>
  <c r="AO48" i="5"/>
  <c r="AL45" i="6"/>
  <c r="AP47" i="5"/>
  <c r="AO47" i="5"/>
  <c r="AN47" i="5"/>
  <c r="AL47" i="5"/>
  <c r="AO46" i="5"/>
  <c r="AM42" i="5"/>
  <c r="AP40" i="5"/>
  <c r="AN40" i="5"/>
  <c r="AL37" i="6"/>
  <c r="AP39" i="5"/>
  <c r="AN39" i="5"/>
  <c r="AL39" i="5"/>
  <c r="AO38" i="5"/>
  <c r="AL33" i="6"/>
  <c r="AM34" i="5"/>
  <c r="AP32" i="5"/>
  <c r="AM32" i="5"/>
  <c r="AP31" i="5"/>
  <c r="AM31" i="5"/>
  <c r="AM30" i="5"/>
  <c r="AP28" i="5"/>
  <c r="AO28" i="5"/>
  <c r="AN28" i="5"/>
  <c r="AL25" i="6"/>
  <c r="AL28" i="5" s="1"/>
  <c r="AP27" i="5"/>
  <c r="AO27" i="5"/>
  <c r="AN27" i="5"/>
  <c r="AP26" i="5"/>
  <c r="AO26" i="5"/>
  <c r="AN26" i="5"/>
  <c r="AP24" i="5"/>
  <c r="AO24" i="5"/>
  <c r="AN24" i="5"/>
  <c r="AM24" i="5"/>
  <c r="AL21" i="6"/>
  <c r="AL24" i="5" s="1"/>
  <c r="AP23" i="5"/>
  <c r="AO23" i="5"/>
  <c r="AN23" i="5"/>
  <c r="AM23" i="5"/>
  <c r="AP22" i="5"/>
  <c r="AO22" i="5"/>
  <c r="AN22" i="5"/>
  <c r="AM22" i="5"/>
  <c r="AP20" i="5"/>
  <c r="AO20" i="5"/>
  <c r="AN20" i="5"/>
  <c r="AM20" i="5"/>
  <c r="AL17" i="6"/>
  <c r="AL20" i="5" s="1"/>
  <c r="AP19" i="5"/>
  <c r="AO19" i="5"/>
  <c r="AN19" i="5"/>
  <c r="AM19" i="5"/>
  <c r="AP18" i="5"/>
  <c r="AO18" i="5"/>
  <c r="AN18" i="5"/>
  <c r="AM18" i="5"/>
  <c r="AP16" i="5"/>
  <c r="AO16" i="5"/>
  <c r="AN16" i="5"/>
  <c r="AM16" i="5"/>
  <c r="AP15" i="5"/>
  <c r="AO15" i="5"/>
  <c r="AN15" i="5"/>
  <c r="AM15" i="5"/>
  <c r="AP14" i="5"/>
  <c r="AO14" i="5"/>
  <c r="AN14" i="5"/>
  <c r="AM14" i="5"/>
  <c r="AG49" i="6"/>
  <c r="AE49" i="6"/>
  <c r="AA49" i="6"/>
  <c r="Y49" i="6"/>
  <c r="X49" i="6"/>
  <c r="T49" i="6"/>
  <c r="Q49" i="6"/>
  <c r="O49" i="6"/>
  <c r="B2" i="6"/>
  <c r="A2" i="6"/>
  <c r="B1" i="6"/>
  <c r="AK183" i="5"/>
  <c r="AJ183" i="5"/>
  <c r="AI183" i="5"/>
  <c r="AH183" i="5"/>
  <c r="AG183" i="5"/>
  <c r="AF183" i="5"/>
  <c r="AE183" i="5"/>
  <c r="AD183" i="5"/>
  <c r="AC183" i="5"/>
  <c r="AB183" i="5"/>
  <c r="AA183" i="5"/>
  <c r="Z183" i="5"/>
  <c r="Y183" i="5"/>
  <c r="X183" i="5"/>
  <c r="W183" i="5"/>
  <c r="V183" i="5"/>
  <c r="U183" i="5"/>
  <c r="T183" i="5"/>
  <c r="S183" i="5"/>
  <c r="R183" i="5"/>
  <c r="Q183" i="5"/>
  <c r="P183" i="5"/>
  <c r="O183" i="5"/>
  <c r="N183" i="5"/>
  <c r="M183" i="5"/>
  <c r="L183" i="5"/>
  <c r="K183" i="5"/>
  <c r="J183" i="5"/>
  <c r="I183" i="5"/>
  <c r="H183" i="5"/>
  <c r="G183" i="5"/>
  <c r="F183" i="5"/>
  <c r="E183" i="5"/>
  <c r="D183" i="5"/>
  <c r="C183" i="5"/>
  <c r="B183" i="5"/>
  <c r="AK179" i="5"/>
  <c r="AJ179" i="5"/>
  <c r="AI179" i="5"/>
  <c r="AH179" i="5"/>
  <c r="AG179" i="5"/>
  <c r="AF179" i="5"/>
  <c r="AE179" i="5"/>
  <c r="AD179" i="5"/>
  <c r="AC179" i="5"/>
  <c r="AB179" i="5"/>
  <c r="AA179" i="5"/>
  <c r="Z179" i="5"/>
  <c r="Y179" i="5"/>
  <c r="X179" i="5"/>
  <c r="W179" i="5"/>
  <c r="V179" i="5"/>
  <c r="U179" i="5"/>
  <c r="T179" i="5"/>
  <c r="S179" i="5"/>
  <c r="R179" i="5"/>
  <c r="Q179" i="5"/>
  <c r="P179" i="5"/>
  <c r="O179" i="5"/>
  <c r="N179" i="5"/>
  <c r="M179" i="5"/>
  <c r="L179" i="5"/>
  <c r="K179" i="5"/>
  <c r="J179" i="5"/>
  <c r="I179" i="5"/>
  <c r="H179" i="5"/>
  <c r="G179" i="5"/>
  <c r="F179" i="5"/>
  <c r="E179" i="5"/>
  <c r="D179" i="5"/>
  <c r="C179" i="5"/>
  <c r="B179" i="5"/>
  <c r="AK175" i="5"/>
  <c r="AJ175" i="5"/>
  <c r="AI175" i="5"/>
  <c r="AH175" i="5"/>
  <c r="AG175" i="5"/>
  <c r="AF175" i="5"/>
  <c r="AE175" i="5"/>
  <c r="AD175" i="5"/>
  <c r="AC175" i="5"/>
  <c r="AB175" i="5"/>
  <c r="AA175" i="5"/>
  <c r="Z175" i="5"/>
  <c r="Y175" i="5"/>
  <c r="X175" i="5"/>
  <c r="W175" i="5"/>
  <c r="V175" i="5"/>
  <c r="U175" i="5"/>
  <c r="T175" i="5"/>
  <c r="S175" i="5"/>
  <c r="R175" i="5"/>
  <c r="Q175" i="5"/>
  <c r="P175" i="5"/>
  <c r="O175" i="5"/>
  <c r="N175" i="5"/>
  <c r="M175" i="5"/>
  <c r="L175" i="5"/>
  <c r="K175" i="5"/>
  <c r="J175" i="5"/>
  <c r="I175" i="5"/>
  <c r="H175" i="5"/>
  <c r="G175" i="5"/>
  <c r="F175" i="5"/>
  <c r="E175" i="5"/>
  <c r="D175" i="5"/>
  <c r="C175" i="5"/>
  <c r="B175" i="5"/>
  <c r="AK171" i="5"/>
  <c r="AJ171" i="5"/>
  <c r="AI171" i="5"/>
  <c r="AH171" i="5"/>
  <c r="AG171" i="5"/>
  <c r="AF171" i="5"/>
  <c r="AE171" i="5"/>
  <c r="AD171" i="5"/>
  <c r="AC171" i="5"/>
  <c r="AB171" i="5"/>
  <c r="AA171" i="5"/>
  <c r="Z171" i="5"/>
  <c r="Y171" i="5"/>
  <c r="X171" i="5"/>
  <c r="W171" i="5"/>
  <c r="V171" i="5"/>
  <c r="U171" i="5"/>
  <c r="T171" i="5"/>
  <c r="S171" i="5"/>
  <c r="R171" i="5"/>
  <c r="Q171" i="5"/>
  <c r="P171" i="5"/>
  <c r="O171" i="5"/>
  <c r="N171" i="5"/>
  <c r="M171" i="5"/>
  <c r="L171" i="5"/>
  <c r="K171" i="5"/>
  <c r="J171" i="5"/>
  <c r="I171" i="5"/>
  <c r="H171" i="5"/>
  <c r="G171" i="5"/>
  <c r="F171" i="5"/>
  <c r="E171" i="5"/>
  <c r="D171" i="5"/>
  <c r="C171" i="5"/>
  <c r="B171" i="5"/>
  <c r="AK167" i="5"/>
  <c r="AJ167" i="5"/>
  <c r="AI167" i="5"/>
  <c r="AH167" i="5"/>
  <c r="AG167" i="5"/>
  <c r="AF167" i="5"/>
  <c r="AE167" i="5"/>
  <c r="AD167" i="5"/>
  <c r="AC167" i="5"/>
  <c r="AB167" i="5"/>
  <c r="AA167" i="5"/>
  <c r="Z167" i="5"/>
  <c r="Y167" i="5"/>
  <c r="X167" i="5"/>
  <c r="W167" i="5"/>
  <c r="V167" i="5"/>
  <c r="U167" i="5"/>
  <c r="T167" i="5"/>
  <c r="S167" i="5"/>
  <c r="R167" i="5"/>
  <c r="Q167" i="5"/>
  <c r="P167" i="5"/>
  <c r="O167" i="5"/>
  <c r="N167" i="5"/>
  <c r="M167" i="5"/>
  <c r="L167" i="5"/>
  <c r="K167" i="5"/>
  <c r="J167" i="5"/>
  <c r="I167" i="5"/>
  <c r="H167" i="5"/>
  <c r="G167" i="5"/>
  <c r="F167" i="5"/>
  <c r="E167" i="5"/>
  <c r="D167" i="5"/>
  <c r="C167" i="5"/>
  <c r="B167" i="5"/>
  <c r="AK163" i="5"/>
  <c r="AJ163" i="5"/>
  <c r="AI163" i="5"/>
  <c r="AH163" i="5"/>
  <c r="AG163" i="5"/>
  <c r="AF163" i="5"/>
  <c r="AE163" i="5"/>
  <c r="AD163" i="5"/>
  <c r="AC163" i="5"/>
  <c r="AB163" i="5"/>
  <c r="AA163" i="5"/>
  <c r="Z163" i="5"/>
  <c r="Y163" i="5"/>
  <c r="X163" i="5"/>
  <c r="W163" i="5"/>
  <c r="V163" i="5"/>
  <c r="U163" i="5"/>
  <c r="T163" i="5"/>
  <c r="S163" i="5"/>
  <c r="R163" i="5"/>
  <c r="Q163" i="5"/>
  <c r="P163" i="5"/>
  <c r="O163" i="5"/>
  <c r="N163" i="5"/>
  <c r="M163" i="5"/>
  <c r="L163" i="5"/>
  <c r="K163" i="5"/>
  <c r="J163" i="5"/>
  <c r="I163" i="5"/>
  <c r="H163" i="5"/>
  <c r="G163" i="5"/>
  <c r="F163" i="5"/>
  <c r="E163" i="5"/>
  <c r="D163" i="5"/>
  <c r="C163" i="5"/>
  <c r="B163" i="5"/>
  <c r="AK159" i="5"/>
  <c r="AJ159" i="5"/>
  <c r="AI159" i="5"/>
  <c r="AH159" i="5"/>
  <c r="AG159" i="5"/>
  <c r="AF159" i="5"/>
  <c r="AE159" i="5"/>
  <c r="AD159" i="5"/>
  <c r="AC159" i="5"/>
  <c r="AB159" i="5"/>
  <c r="AA159" i="5"/>
  <c r="Z159" i="5"/>
  <c r="Y159" i="5"/>
  <c r="X159" i="5"/>
  <c r="W159" i="5"/>
  <c r="V159" i="5"/>
  <c r="U159" i="5"/>
  <c r="T159" i="5"/>
  <c r="S159" i="5"/>
  <c r="R159" i="5"/>
  <c r="Q159" i="5"/>
  <c r="P159" i="5"/>
  <c r="O159" i="5"/>
  <c r="N159" i="5"/>
  <c r="M159" i="5"/>
  <c r="L159" i="5"/>
  <c r="K159" i="5"/>
  <c r="J159" i="5"/>
  <c r="I159" i="5"/>
  <c r="H159" i="5"/>
  <c r="G159" i="5"/>
  <c r="F159" i="5"/>
  <c r="E159" i="5"/>
  <c r="D159" i="5"/>
  <c r="C159" i="5"/>
  <c r="B159" i="5"/>
  <c r="AK155" i="5"/>
  <c r="AJ155" i="5"/>
  <c r="AI155" i="5"/>
  <c r="AH155" i="5"/>
  <c r="AG155" i="5"/>
  <c r="AF155" i="5"/>
  <c r="AE155" i="5"/>
  <c r="AD155" i="5"/>
  <c r="AC155" i="5"/>
  <c r="AB155" i="5"/>
  <c r="AA155" i="5"/>
  <c r="Z155" i="5"/>
  <c r="Y155" i="5"/>
  <c r="X155" i="5"/>
  <c r="W155" i="5"/>
  <c r="V155" i="5"/>
  <c r="U155" i="5"/>
  <c r="T155" i="5"/>
  <c r="S155" i="5"/>
  <c r="R155" i="5"/>
  <c r="Q155" i="5"/>
  <c r="P155" i="5"/>
  <c r="O155" i="5"/>
  <c r="N155" i="5"/>
  <c r="M155" i="5"/>
  <c r="L155" i="5"/>
  <c r="K155" i="5"/>
  <c r="J155" i="5"/>
  <c r="I155" i="5"/>
  <c r="H155" i="5"/>
  <c r="G155" i="5"/>
  <c r="F155" i="5"/>
  <c r="E155" i="5"/>
  <c r="D155" i="5"/>
  <c r="C155" i="5"/>
  <c r="B155" i="5"/>
  <c r="AK151" i="5"/>
  <c r="AJ151" i="5"/>
  <c r="AI151" i="5"/>
  <c r="AH151" i="5"/>
  <c r="AG151" i="5"/>
  <c r="AF151" i="5"/>
  <c r="AE151" i="5"/>
  <c r="AD151" i="5"/>
  <c r="AC151" i="5"/>
  <c r="AB151" i="5"/>
  <c r="AA151" i="5"/>
  <c r="Z151" i="5"/>
  <c r="Y151" i="5"/>
  <c r="X151" i="5"/>
  <c r="W151" i="5"/>
  <c r="V151" i="5"/>
  <c r="U151" i="5"/>
  <c r="T151" i="5"/>
  <c r="S151" i="5"/>
  <c r="R151" i="5"/>
  <c r="Q151" i="5"/>
  <c r="P151" i="5"/>
  <c r="O151" i="5"/>
  <c r="N151" i="5"/>
  <c r="M151" i="5"/>
  <c r="L151" i="5"/>
  <c r="K151" i="5"/>
  <c r="J151" i="5"/>
  <c r="I151" i="5"/>
  <c r="H151" i="5"/>
  <c r="G151" i="5"/>
  <c r="F151" i="5"/>
  <c r="E151" i="5"/>
  <c r="D151" i="5"/>
  <c r="C151" i="5"/>
  <c r="B151" i="5"/>
  <c r="AK147" i="5"/>
  <c r="AJ147" i="5"/>
  <c r="AI147" i="5"/>
  <c r="AH147" i="5"/>
  <c r="AG147" i="5"/>
  <c r="AF147" i="5"/>
  <c r="AE147" i="5"/>
  <c r="AD147" i="5"/>
  <c r="AC147" i="5"/>
  <c r="AB147" i="5"/>
  <c r="AA147" i="5"/>
  <c r="Z147" i="5"/>
  <c r="Y147" i="5"/>
  <c r="X147" i="5"/>
  <c r="W147" i="5"/>
  <c r="V147" i="5"/>
  <c r="U147" i="5"/>
  <c r="T147" i="5"/>
  <c r="S147" i="5"/>
  <c r="R147" i="5"/>
  <c r="Q147" i="5"/>
  <c r="P147" i="5"/>
  <c r="O147" i="5"/>
  <c r="N147" i="5"/>
  <c r="M147" i="5"/>
  <c r="L147" i="5"/>
  <c r="K147" i="5"/>
  <c r="J147" i="5"/>
  <c r="I147" i="5"/>
  <c r="H147" i="5"/>
  <c r="G147" i="5"/>
  <c r="F147" i="5"/>
  <c r="E147" i="5"/>
  <c r="D147" i="5"/>
  <c r="C147" i="5"/>
  <c r="B147" i="5"/>
  <c r="AK138" i="5"/>
  <c r="AJ138" i="5"/>
  <c r="AI138" i="5"/>
  <c r="AH138" i="5"/>
  <c r="AG138" i="5"/>
  <c r="AF138" i="5"/>
  <c r="AE138" i="5"/>
  <c r="AD138" i="5"/>
  <c r="AC138" i="5"/>
  <c r="AB138" i="5"/>
  <c r="AA138" i="5"/>
  <c r="Z138" i="5"/>
  <c r="Y138" i="5"/>
  <c r="X138" i="5"/>
  <c r="W138" i="5"/>
  <c r="V138" i="5"/>
  <c r="U138" i="5"/>
  <c r="T138" i="5"/>
  <c r="S138" i="5"/>
  <c r="R138" i="5"/>
  <c r="Q138" i="5"/>
  <c r="P138" i="5"/>
  <c r="O138" i="5"/>
  <c r="N138" i="5"/>
  <c r="M138" i="5"/>
  <c r="L138" i="5"/>
  <c r="K138" i="5"/>
  <c r="J138" i="5"/>
  <c r="I138" i="5"/>
  <c r="H138" i="5"/>
  <c r="G138" i="5"/>
  <c r="F138" i="5"/>
  <c r="E138" i="5"/>
  <c r="D138" i="5"/>
  <c r="C138" i="5"/>
  <c r="B138" i="5"/>
  <c r="AK134" i="5"/>
  <c r="AJ134" i="5"/>
  <c r="AI134" i="5"/>
  <c r="AH134" i="5"/>
  <c r="AG134" i="5"/>
  <c r="AF134" i="5"/>
  <c r="AE134" i="5"/>
  <c r="AD134" i="5"/>
  <c r="AC134" i="5"/>
  <c r="AB134" i="5"/>
  <c r="AA134" i="5"/>
  <c r="Z134" i="5"/>
  <c r="Y134" i="5"/>
  <c r="X134" i="5"/>
  <c r="W134" i="5"/>
  <c r="V134" i="5"/>
  <c r="U134" i="5"/>
  <c r="T134" i="5"/>
  <c r="S134" i="5"/>
  <c r="R134" i="5"/>
  <c r="Q134" i="5"/>
  <c r="P134" i="5"/>
  <c r="O134" i="5"/>
  <c r="N134" i="5"/>
  <c r="M134" i="5"/>
  <c r="L134" i="5"/>
  <c r="K134" i="5"/>
  <c r="J134" i="5"/>
  <c r="I134" i="5"/>
  <c r="H134" i="5"/>
  <c r="G134" i="5"/>
  <c r="F134" i="5"/>
  <c r="E134" i="5"/>
  <c r="D134" i="5"/>
  <c r="C134" i="5"/>
  <c r="B134" i="5"/>
  <c r="AK130" i="5"/>
  <c r="AJ130" i="5"/>
  <c r="AI130" i="5"/>
  <c r="AH130" i="5"/>
  <c r="AG130" i="5"/>
  <c r="AF130" i="5"/>
  <c r="AE130" i="5"/>
  <c r="AD130" i="5"/>
  <c r="AC130" i="5"/>
  <c r="AB130" i="5"/>
  <c r="AA130" i="5"/>
  <c r="Z130" i="5"/>
  <c r="Y130" i="5"/>
  <c r="X130" i="5"/>
  <c r="W130" i="5"/>
  <c r="V130" i="5"/>
  <c r="U130" i="5"/>
  <c r="T130" i="5"/>
  <c r="S130" i="5"/>
  <c r="R130" i="5"/>
  <c r="Q130" i="5"/>
  <c r="P130" i="5"/>
  <c r="O130" i="5"/>
  <c r="N130" i="5"/>
  <c r="M130" i="5"/>
  <c r="L130" i="5"/>
  <c r="K130" i="5"/>
  <c r="J130" i="5"/>
  <c r="I130" i="5"/>
  <c r="H130" i="5"/>
  <c r="G130" i="5"/>
  <c r="F130" i="5"/>
  <c r="E130" i="5"/>
  <c r="D130" i="5"/>
  <c r="C130" i="5"/>
  <c r="B130" i="5"/>
  <c r="AK126" i="5"/>
  <c r="AJ126" i="5"/>
  <c r="AI126" i="5"/>
  <c r="AH126" i="5"/>
  <c r="AG126" i="5"/>
  <c r="AF126" i="5"/>
  <c r="AE126" i="5"/>
  <c r="AD126" i="5"/>
  <c r="AC126" i="5"/>
  <c r="AB126" i="5"/>
  <c r="AA126" i="5"/>
  <c r="Z126" i="5"/>
  <c r="Y126" i="5"/>
  <c r="X126" i="5"/>
  <c r="W126" i="5"/>
  <c r="V126" i="5"/>
  <c r="U126" i="5"/>
  <c r="T126" i="5"/>
  <c r="S126" i="5"/>
  <c r="R126" i="5"/>
  <c r="Q126" i="5"/>
  <c r="P126" i="5"/>
  <c r="O126" i="5"/>
  <c r="N126" i="5"/>
  <c r="M126" i="5"/>
  <c r="L126" i="5"/>
  <c r="K126" i="5"/>
  <c r="J126" i="5"/>
  <c r="I126" i="5"/>
  <c r="H126" i="5"/>
  <c r="G126" i="5"/>
  <c r="F126" i="5"/>
  <c r="E126" i="5"/>
  <c r="D126" i="5"/>
  <c r="C126" i="5"/>
  <c r="B126" i="5"/>
  <c r="AK122" i="5"/>
  <c r="AJ122" i="5"/>
  <c r="AI122" i="5"/>
  <c r="AH122" i="5"/>
  <c r="AG122" i="5"/>
  <c r="AF122" i="5"/>
  <c r="AE122" i="5"/>
  <c r="AD122" i="5"/>
  <c r="AC122" i="5"/>
  <c r="AB122" i="5"/>
  <c r="AA122" i="5"/>
  <c r="Z122" i="5"/>
  <c r="Y122" i="5"/>
  <c r="X122" i="5"/>
  <c r="W122" i="5"/>
  <c r="V122" i="5"/>
  <c r="U122" i="5"/>
  <c r="T122" i="5"/>
  <c r="S122" i="5"/>
  <c r="R122" i="5"/>
  <c r="Q122" i="5"/>
  <c r="P122" i="5"/>
  <c r="O122" i="5"/>
  <c r="N122" i="5"/>
  <c r="M122" i="5"/>
  <c r="L122" i="5"/>
  <c r="K122" i="5"/>
  <c r="J122" i="5"/>
  <c r="I122" i="5"/>
  <c r="H122" i="5"/>
  <c r="G122" i="5"/>
  <c r="F122" i="5"/>
  <c r="E122" i="5"/>
  <c r="D122" i="5"/>
  <c r="C122" i="5"/>
  <c r="B122" i="5"/>
  <c r="AK118" i="5"/>
  <c r="AJ118" i="5"/>
  <c r="AI118" i="5"/>
  <c r="AH118" i="5"/>
  <c r="AG118" i="5"/>
  <c r="AF118" i="5"/>
  <c r="AE118" i="5"/>
  <c r="AD118" i="5"/>
  <c r="AC118" i="5"/>
  <c r="AB118" i="5"/>
  <c r="AA118" i="5"/>
  <c r="Z118" i="5"/>
  <c r="Y118" i="5"/>
  <c r="X118" i="5"/>
  <c r="W118" i="5"/>
  <c r="V118" i="5"/>
  <c r="U118" i="5"/>
  <c r="T118" i="5"/>
  <c r="S118" i="5"/>
  <c r="R118" i="5"/>
  <c r="Q118" i="5"/>
  <c r="P118" i="5"/>
  <c r="O118" i="5"/>
  <c r="N118" i="5"/>
  <c r="M118" i="5"/>
  <c r="L118" i="5"/>
  <c r="K118" i="5"/>
  <c r="J118" i="5"/>
  <c r="I118" i="5"/>
  <c r="H118" i="5"/>
  <c r="G118" i="5"/>
  <c r="F118" i="5"/>
  <c r="E118" i="5"/>
  <c r="D118" i="5"/>
  <c r="C118" i="5"/>
  <c r="B118" i="5"/>
  <c r="AK114" i="5"/>
  <c r="AJ114" i="5"/>
  <c r="AI114" i="5"/>
  <c r="AH114" i="5"/>
  <c r="AG114" i="5"/>
  <c r="AF114" i="5"/>
  <c r="AE114" i="5"/>
  <c r="AD114" i="5"/>
  <c r="AC114" i="5"/>
  <c r="AB114" i="5"/>
  <c r="AA114" i="5"/>
  <c r="Z114" i="5"/>
  <c r="Y114" i="5"/>
  <c r="X114" i="5"/>
  <c r="W114" i="5"/>
  <c r="V114" i="5"/>
  <c r="U114" i="5"/>
  <c r="T114" i="5"/>
  <c r="S114" i="5"/>
  <c r="R114" i="5"/>
  <c r="Q114" i="5"/>
  <c r="P114" i="5"/>
  <c r="O114" i="5"/>
  <c r="N114" i="5"/>
  <c r="M114" i="5"/>
  <c r="L114" i="5"/>
  <c r="K114" i="5"/>
  <c r="J114" i="5"/>
  <c r="I114" i="5"/>
  <c r="H114" i="5"/>
  <c r="G114" i="5"/>
  <c r="F114" i="5"/>
  <c r="E114" i="5"/>
  <c r="D114" i="5"/>
  <c r="C114" i="5"/>
  <c r="B114" i="5"/>
  <c r="AK110" i="5"/>
  <c r="AJ110" i="5"/>
  <c r="AI110" i="5"/>
  <c r="AH110" i="5"/>
  <c r="AG110" i="5"/>
  <c r="AF110" i="5"/>
  <c r="AE110" i="5"/>
  <c r="AD110" i="5"/>
  <c r="AC110" i="5"/>
  <c r="AB110" i="5"/>
  <c r="AA110" i="5"/>
  <c r="Z110" i="5"/>
  <c r="Y110" i="5"/>
  <c r="X110" i="5"/>
  <c r="W110" i="5"/>
  <c r="V110" i="5"/>
  <c r="U110" i="5"/>
  <c r="T110" i="5"/>
  <c r="S110" i="5"/>
  <c r="R110" i="5"/>
  <c r="Q110" i="5"/>
  <c r="P110" i="5"/>
  <c r="O110" i="5"/>
  <c r="N110" i="5"/>
  <c r="M110" i="5"/>
  <c r="L110" i="5"/>
  <c r="K110" i="5"/>
  <c r="J110" i="5"/>
  <c r="I110" i="5"/>
  <c r="H110" i="5"/>
  <c r="G110" i="5"/>
  <c r="F110" i="5"/>
  <c r="E110" i="5"/>
  <c r="D110" i="5"/>
  <c r="C110" i="5"/>
  <c r="B110" i="5"/>
  <c r="AK106" i="5"/>
  <c r="AJ106" i="5"/>
  <c r="AI106" i="5"/>
  <c r="AH106" i="5"/>
  <c r="AG106" i="5"/>
  <c r="AF106" i="5"/>
  <c r="AE106" i="5"/>
  <c r="AD106" i="5"/>
  <c r="AC106" i="5"/>
  <c r="AB106" i="5"/>
  <c r="AA106" i="5"/>
  <c r="Z106" i="5"/>
  <c r="Y106" i="5"/>
  <c r="X106" i="5"/>
  <c r="W106" i="5"/>
  <c r="V106" i="5"/>
  <c r="U106" i="5"/>
  <c r="T106" i="5"/>
  <c r="S106" i="5"/>
  <c r="R106" i="5"/>
  <c r="Q106" i="5"/>
  <c r="P106" i="5"/>
  <c r="O106" i="5"/>
  <c r="N106" i="5"/>
  <c r="M106" i="5"/>
  <c r="L106" i="5"/>
  <c r="K106" i="5"/>
  <c r="J106" i="5"/>
  <c r="I106" i="5"/>
  <c r="H106" i="5"/>
  <c r="G106" i="5"/>
  <c r="F106" i="5"/>
  <c r="E106" i="5"/>
  <c r="D106" i="5"/>
  <c r="C106" i="5"/>
  <c r="B106" i="5"/>
  <c r="AK102" i="5"/>
  <c r="AJ102" i="5"/>
  <c r="AI102" i="5"/>
  <c r="AH102" i="5"/>
  <c r="AG102" i="5"/>
  <c r="AF102" i="5"/>
  <c r="AE102" i="5"/>
  <c r="AD102" i="5"/>
  <c r="AC102" i="5"/>
  <c r="AB102" i="5"/>
  <c r="AA102" i="5"/>
  <c r="Z102" i="5"/>
  <c r="Y102" i="5"/>
  <c r="X102" i="5"/>
  <c r="W102" i="5"/>
  <c r="V102" i="5"/>
  <c r="U102" i="5"/>
  <c r="T102" i="5"/>
  <c r="S102" i="5"/>
  <c r="R102" i="5"/>
  <c r="Q102" i="5"/>
  <c r="P102" i="5"/>
  <c r="O102" i="5"/>
  <c r="N102" i="5"/>
  <c r="M102" i="5"/>
  <c r="L102" i="5"/>
  <c r="K102" i="5"/>
  <c r="J102" i="5"/>
  <c r="I102" i="5"/>
  <c r="H102" i="5"/>
  <c r="G102" i="5"/>
  <c r="F102" i="5"/>
  <c r="E102" i="5"/>
  <c r="D102" i="5"/>
  <c r="C102" i="5"/>
  <c r="B102" i="5"/>
  <c r="AK93" i="5"/>
  <c r="AJ93" i="5"/>
  <c r="AI93" i="5"/>
  <c r="AH93" i="5"/>
  <c r="AG93" i="5"/>
  <c r="AF93" i="5"/>
  <c r="AE93" i="5"/>
  <c r="AD93" i="5"/>
  <c r="AC93" i="5"/>
  <c r="AB93" i="5"/>
  <c r="AA93" i="5"/>
  <c r="Z93" i="5"/>
  <c r="Y93" i="5"/>
  <c r="X93" i="5"/>
  <c r="W93" i="5"/>
  <c r="V93" i="5"/>
  <c r="U93" i="5"/>
  <c r="T93" i="5"/>
  <c r="S93" i="5"/>
  <c r="R93" i="5"/>
  <c r="Q93" i="5"/>
  <c r="P93" i="5"/>
  <c r="O93" i="5"/>
  <c r="N93" i="5"/>
  <c r="M93" i="5"/>
  <c r="L93" i="5"/>
  <c r="K93" i="5"/>
  <c r="J93" i="5"/>
  <c r="I93" i="5"/>
  <c r="H93" i="5"/>
  <c r="G93" i="5"/>
  <c r="F93" i="5"/>
  <c r="E93" i="5"/>
  <c r="D93" i="5"/>
  <c r="C93" i="5"/>
  <c r="B93" i="5"/>
  <c r="AK89" i="5"/>
  <c r="AJ89" i="5"/>
  <c r="AI89" i="5"/>
  <c r="AH89" i="5"/>
  <c r="AG89" i="5"/>
  <c r="AF89" i="5"/>
  <c r="AE89" i="5"/>
  <c r="AD89" i="5"/>
  <c r="AC89" i="5"/>
  <c r="AB89" i="5"/>
  <c r="AA89" i="5"/>
  <c r="Z89" i="5"/>
  <c r="Y89" i="5"/>
  <c r="X89" i="5"/>
  <c r="W89" i="5"/>
  <c r="V89" i="5"/>
  <c r="U89" i="5"/>
  <c r="T89" i="5"/>
  <c r="S89" i="5"/>
  <c r="R89" i="5"/>
  <c r="Q89" i="5"/>
  <c r="P89" i="5"/>
  <c r="O89" i="5"/>
  <c r="N89" i="5"/>
  <c r="M89" i="5"/>
  <c r="L89" i="5"/>
  <c r="K89" i="5"/>
  <c r="J89" i="5"/>
  <c r="I89" i="5"/>
  <c r="H89" i="5"/>
  <c r="G89" i="5"/>
  <c r="F89" i="5"/>
  <c r="E89" i="5"/>
  <c r="D89" i="5"/>
  <c r="C89" i="5"/>
  <c r="B89" i="5"/>
  <c r="AK85" i="5"/>
  <c r="AJ85" i="5"/>
  <c r="AI85" i="5"/>
  <c r="AH85" i="5"/>
  <c r="AG85" i="5"/>
  <c r="AF85" i="5"/>
  <c r="AE85" i="5"/>
  <c r="AD85" i="5"/>
  <c r="AC85" i="5"/>
  <c r="AB85" i="5"/>
  <c r="AA85" i="5"/>
  <c r="Z85" i="5"/>
  <c r="Y85" i="5"/>
  <c r="X85" i="5"/>
  <c r="W85" i="5"/>
  <c r="V85" i="5"/>
  <c r="U85" i="5"/>
  <c r="T85" i="5"/>
  <c r="S85" i="5"/>
  <c r="R85" i="5"/>
  <c r="Q85" i="5"/>
  <c r="P85" i="5"/>
  <c r="O85" i="5"/>
  <c r="N85" i="5"/>
  <c r="M85" i="5"/>
  <c r="L85" i="5"/>
  <c r="K85" i="5"/>
  <c r="J85" i="5"/>
  <c r="I85" i="5"/>
  <c r="H85" i="5"/>
  <c r="G85" i="5"/>
  <c r="F85" i="5"/>
  <c r="E85" i="5"/>
  <c r="D85" i="5"/>
  <c r="C85" i="5"/>
  <c r="B85" i="5"/>
  <c r="AK81" i="5"/>
  <c r="AJ81" i="5"/>
  <c r="AI81" i="5"/>
  <c r="AH81" i="5"/>
  <c r="AG81" i="5"/>
  <c r="AF81" i="5"/>
  <c r="AE81" i="5"/>
  <c r="AD81" i="5"/>
  <c r="AC81" i="5"/>
  <c r="AB81" i="5"/>
  <c r="AA81" i="5"/>
  <c r="Z81" i="5"/>
  <c r="Y81" i="5"/>
  <c r="X81" i="5"/>
  <c r="W81" i="5"/>
  <c r="V81" i="5"/>
  <c r="U81" i="5"/>
  <c r="T81" i="5"/>
  <c r="S81" i="5"/>
  <c r="R81" i="5"/>
  <c r="Q81" i="5"/>
  <c r="P81" i="5"/>
  <c r="O81" i="5"/>
  <c r="N81" i="5"/>
  <c r="M81" i="5"/>
  <c r="L81" i="5"/>
  <c r="K81" i="5"/>
  <c r="J81" i="5"/>
  <c r="I81" i="5"/>
  <c r="H81" i="5"/>
  <c r="G81" i="5"/>
  <c r="F81" i="5"/>
  <c r="E81" i="5"/>
  <c r="D81" i="5"/>
  <c r="C81" i="5"/>
  <c r="B81" i="5"/>
  <c r="AK77" i="5"/>
  <c r="AJ77" i="5"/>
  <c r="AI77" i="5"/>
  <c r="AH77" i="5"/>
  <c r="AG77" i="5"/>
  <c r="AF77" i="5"/>
  <c r="AE77" i="5"/>
  <c r="AD77" i="5"/>
  <c r="AC77" i="5"/>
  <c r="AB77" i="5"/>
  <c r="AA77" i="5"/>
  <c r="Z77" i="5"/>
  <c r="Y77" i="5"/>
  <c r="X77" i="5"/>
  <c r="W77" i="5"/>
  <c r="V77" i="5"/>
  <c r="U77" i="5"/>
  <c r="T77" i="5"/>
  <c r="S77" i="5"/>
  <c r="R77" i="5"/>
  <c r="Q77" i="5"/>
  <c r="P77" i="5"/>
  <c r="O77" i="5"/>
  <c r="N77" i="5"/>
  <c r="M77" i="5"/>
  <c r="L77" i="5"/>
  <c r="K77" i="5"/>
  <c r="J77" i="5"/>
  <c r="I77" i="5"/>
  <c r="H77" i="5"/>
  <c r="G77" i="5"/>
  <c r="F77" i="5"/>
  <c r="E77" i="5"/>
  <c r="D77" i="5"/>
  <c r="C77" i="5"/>
  <c r="B77" i="5"/>
  <c r="AK73" i="5"/>
  <c r="AJ73" i="5"/>
  <c r="AI73" i="5"/>
  <c r="AH73" i="5"/>
  <c r="AG73" i="5"/>
  <c r="AF73" i="5"/>
  <c r="AE73" i="5"/>
  <c r="AD73" i="5"/>
  <c r="AC73" i="5"/>
  <c r="AB73" i="5"/>
  <c r="AA73" i="5"/>
  <c r="Z73" i="5"/>
  <c r="Y73" i="5"/>
  <c r="X73" i="5"/>
  <c r="W73" i="5"/>
  <c r="V73" i="5"/>
  <c r="U73" i="5"/>
  <c r="T73" i="5"/>
  <c r="S73" i="5"/>
  <c r="R73" i="5"/>
  <c r="Q73" i="5"/>
  <c r="P73" i="5"/>
  <c r="O73" i="5"/>
  <c r="N73" i="5"/>
  <c r="M73" i="5"/>
  <c r="L73" i="5"/>
  <c r="K73" i="5"/>
  <c r="J73" i="5"/>
  <c r="I73" i="5"/>
  <c r="H73" i="5"/>
  <c r="G73" i="5"/>
  <c r="F73" i="5"/>
  <c r="E73" i="5"/>
  <c r="D73" i="5"/>
  <c r="C73" i="5"/>
  <c r="B73" i="5"/>
  <c r="AK69" i="5"/>
  <c r="AJ69" i="5"/>
  <c r="AI69" i="5"/>
  <c r="AH69" i="5"/>
  <c r="AG69" i="5"/>
  <c r="AF69" i="5"/>
  <c r="AE69" i="5"/>
  <c r="AD69" i="5"/>
  <c r="AC69" i="5"/>
  <c r="AB69" i="5"/>
  <c r="AA69" i="5"/>
  <c r="Z69" i="5"/>
  <c r="Y69" i="5"/>
  <c r="X69" i="5"/>
  <c r="W69" i="5"/>
  <c r="V69" i="5"/>
  <c r="U69" i="5"/>
  <c r="T69" i="5"/>
  <c r="S69" i="5"/>
  <c r="R69" i="5"/>
  <c r="Q69" i="5"/>
  <c r="P69" i="5"/>
  <c r="O69" i="5"/>
  <c r="N69" i="5"/>
  <c r="M69" i="5"/>
  <c r="L69" i="5"/>
  <c r="K69" i="5"/>
  <c r="J69" i="5"/>
  <c r="I69" i="5"/>
  <c r="H69" i="5"/>
  <c r="G69" i="5"/>
  <c r="F69" i="5"/>
  <c r="E69" i="5"/>
  <c r="D69" i="5"/>
  <c r="C69" i="5"/>
  <c r="B69" i="5"/>
  <c r="AK65" i="5"/>
  <c r="AJ65" i="5"/>
  <c r="AI65" i="5"/>
  <c r="AH65" i="5"/>
  <c r="AG65" i="5"/>
  <c r="AF65" i="5"/>
  <c r="AE65" i="5"/>
  <c r="AD65" i="5"/>
  <c r="AC65" i="5"/>
  <c r="AB65" i="5"/>
  <c r="AA65" i="5"/>
  <c r="Z65" i="5"/>
  <c r="Y65" i="5"/>
  <c r="X65" i="5"/>
  <c r="W65" i="5"/>
  <c r="V65" i="5"/>
  <c r="U65" i="5"/>
  <c r="T65" i="5"/>
  <c r="S65" i="5"/>
  <c r="R65" i="5"/>
  <c r="Q65" i="5"/>
  <c r="P65" i="5"/>
  <c r="O65" i="5"/>
  <c r="N65" i="5"/>
  <c r="M65" i="5"/>
  <c r="L65" i="5"/>
  <c r="K65" i="5"/>
  <c r="J65" i="5"/>
  <c r="I65" i="5"/>
  <c r="H65" i="5"/>
  <c r="G65" i="5"/>
  <c r="F65" i="5"/>
  <c r="E65" i="5"/>
  <c r="D65" i="5"/>
  <c r="C65" i="5"/>
  <c r="B65" i="5"/>
  <c r="AK61" i="5"/>
  <c r="AJ61" i="5"/>
  <c r="AI61" i="5"/>
  <c r="AH61" i="5"/>
  <c r="AG61" i="5"/>
  <c r="AF61" i="5"/>
  <c r="AE61" i="5"/>
  <c r="AD61" i="5"/>
  <c r="AC61" i="5"/>
  <c r="AB61" i="5"/>
  <c r="AA61" i="5"/>
  <c r="Z61" i="5"/>
  <c r="Y61" i="5"/>
  <c r="X61" i="5"/>
  <c r="W61" i="5"/>
  <c r="V61" i="5"/>
  <c r="U61" i="5"/>
  <c r="T61" i="5"/>
  <c r="S61" i="5"/>
  <c r="R61" i="5"/>
  <c r="Q61" i="5"/>
  <c r="P61" i="5"/>
  <c r="O61" i="5"/>
  <c r="N61" i="5"/>
  <c r="M61" i="5"/>
  <c r="L61" i="5"/>
  <c r="K61" i="5"/>
  <c r="J61" i="5"/>
  <c r="I61" i="5"/>
  <c r="H61" i="5"/>
  <c r="G61" i="5"/>
  <c r="F61" i="5"/>
  <c r="E61" i="5"/>
  <c r="D61" i="5"/>
  <c r="C61" i="5"/>
  <c r="B61" i="5"/>
  <c r="AK57" i="5"/>
  <c r="AJ57" i="5"/>
  <c r="AI57" i="5"/>
  <c r="AH57" i="5"/>
  <c r="AG57" i="5"/>
  <c r="AF57" i="5"/>
  <c r="AE57" i="5"/>
  <c r="AD57" i="5"/>
  <c r="AC57" i="5"/>
  <c r="AB57" i="5"/>
  <c r="AA57" i="5"/>
  <c r="Z57" i="5"/>
  <c r="Y57" i="5"/>
  <c r="X57" i="5"/>
  <c r="W57" i="5"/>
  <c r="V57" i="5"/>
  <c r="U57" i="5"/>
  <c r="T57" i="5"/>
  <c r="S57" i="5"/>
  <c r="R57" i="5"/>
  <c r="Q57" i="5"/>
  <c r="P57" i="5"/>
  <c r="O57" i="5"/>
  <c r="N57" i="5"/>
  <c r="M57" i="5"/>
  <c r="L57" i="5"/>
  <c r="K57" i="5"/>
  <c r="J57" i="5"/>
  <c r="I57" i="5"/>
  <c r="H57" i="5"/>
  <c r="G57" i="5"/>
  <c r="F57" i="5"/>
  <c r="E57" i="5"/>
  <c r="D57" i="5"/>
  <c r="C57" i="5"/>
  <c r="B57" i="5"/>
  <c r="AP13" i="5"/>
  <c r="AP17" i="5"/>
  <c r="AP21" i="5"/>
  <c r="AP25" i="5"/>
  <c r="AP29" i="5"/>
  <c r="AP33" i="5"/>
  <c r="AP49" i="5"/>
  <c r="AP37" i="5"/>
  <c r="AP41" i="5"/>
  <c r="AP45" i="5"/>
  <c r="AO13" i="5"/>
  <c r="AO17" i="5"/>
  <c r="AO21" i="5"/>
  <c r="AO25" i="5"/>
  <c r="AO29" i="5"/>
  <c r="AO33" i="5"/>
  <c r="AO37" i="5"/>
  <c r="AO41" i="5"/>
  <c r="AO45" i="5"/>
  <c r="AN13" i="5"/>
  <c r="AN17" i="5"/>
  <c r="AN21" i="5"/>
  <c r="AN25" i="5"/>
  <c r="AN29" i="5"/>
  <c r="AN33" i="5"/>
  <c r="AN37" i="5"/>
  <c r="AN41" i="5"/>
  <c r="AN45" i="5"/>
  <c r="AM13" i="5"/>
  <c r="AM17" i="5"/>
  <c r="AM21" i="5"/>
  <c r="AM25" i="5"/>
  <c r="AM29" i="5"/>
  <c r="AM33" i="5"/>
  <c r="AM37" i="5"/>
  <c r="AM41" i="5"/>
  <c r="AM45" i="5"/>
  <c r="AL17" i="5"/>
  <c r="AL21" i="5"/>
  <c r="AL25" i="5"/>
  <c r="AL29" i="5"/>
  <c r="AL33" i="5"/>
  <c r="AL37" i="5"/>
  <c r="AL41" i="5"/>
  <c r="AL45" i="5"/>
  <c r="AK48" i="5"/>
  <c r="AJ48" i="5"/>
  <c r="AI48" i="5"/>
  <c r="AH48" i="5"/>
  <c r="AG48" i="5"/>
  <c r="AF48" i="5"/>
  <c r="AE48" i="5"/>
  <c r="AD48" i="5"/>
  <c r="AC48" i="5"/>
  <c r="AB48" i="5"/>
  <c r="AA48" i="5"/>
  <c r="Z48" i="5"/>
  <c r="Y48" i="5"/>
  <c r="X48" i="5"/>
  <c r="W48" i="5"/>
  <c r="V48" i="5"/>
  <c r="U48" i="5"/>
  <c r="T48" i="5"/>
  <c r="S48" i="5"/>
  <c r="R48" i="5"/>
  <c r="Q48" i="5"/>
  <c r="P48" i="5"/>
  <c r="O48" i="5"/>
  <c r="N48" i="5"/>
  <c r="M48" i="5"/>
  <c r="L48" i="5"/>
  <c r="K48" i="5"/>
  <c r="J48" i="5"/>
  <c r="I48" i="5"/>
  <c r="H48" i="5"/>
  <c r="G48" i="5"/>
  <c r="F48" i="5"/>
  <c r="E48" i="5"/>
  <c r="D48" i="5"/>
  <c r="C48" i="5"/>
  <c r="B48" i="5"/>
  <c r="AK44" i="5"/>
  <c r="AJ44" i="5"/>
  <c r="AI44" i="5"/>
  <c r="AH44" i="5"/>
  <c r="AG44" i="5"/>
  <c r="AF44" i="5"/>
  <c r="AE44" i="5"/>
  <c r="AD44" i="5"/>
  <c r="AC44" i="5"/>
  <c r="AB44" i="5"/>
  <c r="AA44" i="5"/>
  <c r="Z44" i="5"/>
  <c r="Y44" i="5"/>
  <c r="X44" i="5"/>
  <c r="W44" i="5"/>
  <c r="V44" i="5"/>
  <c r="U44" i="5"/>
  <c r="T44" i="5"/>
  <c r="S44" i="5"/>
  <c r="R44" i="5"/>
  <c r="Q44" i="5"/>
  <c r="P44" i="5"/>
  <c r="O44" i="5"/>
  <c r="N44" i="5"/>
  <c r="M44" i="5"/>
  <c r="L44" i="5"/>
  <c r="K44" i="5"/>
  <c r="J44" i="5"/>
  <c r="I44" i="5"/>
  <c r="H44" i="5"/>
  <c r="G44" i="5"/>
  <c r="F44" i="5"/>
  <c r="E44" i="5"/>
  <c r="D44" i="5"/>
  <c r="C44" i="5"/>
  <c r="B44" i="5"/>
  <c r="AK40" i="5"/>
  <c r="AJ40" i="5"/>
  <c r="AI40" i="5"/>
  <c r="AH40" i="5"/>
  <c r="AG40" i="5"/>
  <c r="AF40" i="5"/>
  <c r="AE40" i="5"/>
  <c r="AD40" i="5"/>
  <c r="AC40" i="5"/>
  <c r="AB40" i="5"/>
  <c r="AA40" i="5"/>
  <c r="Z40" i="5"/>
  <c r="Y40" i="5"/>
  <c r="X40" i="5"/>
  <c r="W40" i="5"/>
  <c r="V40" i="5"/>
  <c r="U40" i="5"/>
  <c r="T40" i="5"/>
  <c r="S40" i="5"/>
  <c r="R40" i="5"/>
  <c r="Q40" i="5"/>
  <c r="P40" i="5"/>
  <c r="O40" i="5"/>
  <c r="N40" i="5"/>
  <c r="M40" i="5"/>
  <c r="L40" i="5"/>
  <c r="K40" i="5"/>
  <c r="J40" i="5"/>
  <c r="I40" i="5"/>
  <c r="H40" i="5"/>
  <c r="G40" i="5"/>
  <c r="F40" i="5"/>
  <c r="E40" i="5"/>
  <c r="D40" i="5"/>
  <c r="C40" i="5"/>
  <c r="B40" i="5"/>
  <c r="AK36" i="5"/>
  <c r="AJ36" i="5"/>
  <c r="AI36" i="5"/>
  <c r="AH36" i="5"/>
  <c r="AG36" i="5"/>
  <c r="AF36" i="5"/>
  <c r="AE36" i="5"/>
  <c r="AD36" i="5"/>
  <c r="AC36" i="5"/>
  <c r="AB36" i="5"/>
  <c r="AA36" i="5"/>
  <c r="Z36" i="5"/>
  <c r="Y36" i="5"/>
  <c r="X36" i="5"/>
  <c r="W36" i="5"/>
  <c r="V36" i="5"/>
  <c r="U36" i="5"/>
  <c r="T36" i="5"/>
  <c r="S36" i="5"/>
  <c r="R36" i="5"/>
  <c r="Q36" i="5"/>
  <c r="P36" i="5"/>
  <c r="O36" i="5"/>
  <c r="N36" i="5"/>
  <c r="M36" i="5"/>
  <c r="L36" i="5"/>
  <c r="K36" i="5"/>
  <c r="J36" i="5"/>
  <c r="I36" i="5"/>
  <c r="H36" i="5"/>
  <c r="G36" i="5"/>
  <c r="F36" i="5"/>
  <c r="E36" i="5"/>
  <c r="D36" i="5"/>
  <c r="C36" i="5"/>
  <c r="B36" i="5"/>
  <c r="AK32" i="5"/>
  <c r="AJ32" i="5"/>
  <c r="AI32" i="5"/>
  <c r="AH32" i="5"/>
  <c r="AG32" i="5"/>
  <c r="AF32" i="5"/>
  <c r="AE32" i="5"/>
  <c r="AD32" i="5"/>
  <c r="AC32" i="5"/>
  <c r="AB32" i="5"/>
  <c r="AA32" i="5"/>
  <c r="Z32" i="5"/>
  <c r="Y32" i="5"/>
  <c r="X32" i="5"/>
  <c r="W32" i="5"/>
  <c r="V32" i="5"/>
  <c r="U32" i="5"/>
  <c r="T32" i="5"/>
  <c r="S32" i="5"/>
  <c r="R32" i="5"/>
  <c r="Q32" i="5"/>
  <c r="P32" i="5"/>
  <c r="O32" i="5"/>
  <c r="N32" i="5"/>
  <c r="M32" i="5"/>
  <c r="L32" i="5"/>
  <c r="K32" i="5"/>
  <c r="J32" i="5"/>
  <c r="I32" i="5"/>
  <c r="H32" i="5"/>
  <c r="G32" i="5"/>
  <c r="F32" i="5"/>
  <c r="E32" i="5"/>
  <c r="D32" i="5"/>
  <c r="C32" i="5"/>
  <c r="B32" i="5"/>
  <c r="AK28" i="5"/>
  <c r="AJ28" i="5"/>
  <c r="AI28" i="5"/>
  <c r="AH28" i="5"/>
  <c r="AG28" i="5"/>
  <c r="AF28" i="5"/>
  <c r="AE28" i="5"/>
  <c r="AD28" i="5"/>
  <c r="AC28" i="5"/>
  <c r="AB28" i="5"/>
  <c r="AA28" i="5"/>
  <c r="Z28" i="5"/>
  <c r="Y28" i="5"/>
  <c r="X28" i="5"/>
  <c r="W28" i="5"/>
  <c r="V28" i="5"/>
  <c r="U28" i="5"/>
  <c r="T28" i="5"/>
  <c r="S28" i="5"/>
  <c r="R28" i="5"/>
  <c r="Q28" i="5"/>
  <c r="P28" i="5"/>
  <c r="O28" i="5"/>
  <c r="N28" i="5"/>
  <c r="M28" i="5"/>
  <c r="L28" i="5"/>
  <c r="K28" i="5"/>
  <c r="J28" i="5"/>
  <c r="I28" i="5"/>
  <c r="H28" i="5"/>
  <c r="G28" i="5"/>
  <c r="F28" i="5"/>
  <c r="E28" i="5"/>
  <c r="D28" i="5"/>
  <c r="C28" i="5"/>
  <c r="B28" i="5"/>
  <c r="AK24" i="5"/>
  <c r="AJ24" i="5"/>
  <c r="AI24" i="5"/>
  <c r="AH24" i="5"/>
  <c r="AG24" i="5"/>
  <c r="AF24" i="5"/>
  <c r="AE24" i="5"/>
  <c r="AD24" i="5"/>
  <c r="AC24" i="5"/>
  <c r="AB24" i="5"/>
  <c r="AA24" i="5"/>
  <c r="Z24" i="5"/>
  <c r="Y24" i="5"/>
  <c r="X24" i="5"/>
  <c r="W24" i="5"/>
  <c r="V24" i="5"/>
  <c r="U24" i="5"/>
  <c r="T24" i="5"/>
  <c r="S24" i="5"/>
  <c r="R24" i="5"/>
  <c r="Q24" i="5"/>
  <c r="P24" i="5"/>
  <c r="O24" i="5"/>
  <c r="N24" i="5"/>
  <c r="M24" i="5"/>
  <c r="L24" i="5"/>
  <c r="K24" i="5"/>
  <c r="J24" i="5"/>
  <c r="I24" i="5"/>
  <c r="H24" i="5"/>
  <c r="G24" i="5"/>
  <c r="F24" i="5"/>
  <c r="E24" i="5"/>
  <c r="D24" i="5"/>
  <c r="C24" i="5"/>
  <c r="B24" i="5"/>
  <c r="AK20" i="5"/>
  <c r="AJ20" i="5"/>
  <c r="AI20" i="5"/>
  <c r="AH20" i="5"/>
  <c r="AG20" i="5"/>
  <c r="AF20" i="5"/>
  <c r="AE20" i="5"/>
  <c r="AD20" i="5"/>
  <c r="AC20" i="5"/>
  <c r="AB20" i="5"/>
  <c r="AA20" i="5"/>
  <c r="Z20" i="5"/>
  <c r="Y20" i="5"/>
  <c r="X20" i="5"/>
  <c r="W20" i="5"/>
  <c r="V20" i="5"/>
  <c r="U20" i="5"/>
  <c r="T20" i="5"/>
  <c r="S20" i="5"/>
  <c r="R20" i="5"/>
  <c r="Q20" i="5"/>
  <c r="P20" i="5"/>
  <c r="O20" i="5"/>
  <c r="N20" i="5"/>
  <c r="M20" i="5"/>
  <c r="L20" i="5"/>
  <c r="K20" i="5"/>
  <c r="J20" i="5"/>
  <c r="I20" i="5"/>
  <c r="H20" i="5"/>
  <c r="G20" i="5"/>
  <c r="F20" i="5"/>
  <c r="E20" i="5"/>
  <c r="D20" i="5"/>
  <c r="C20" i="5"/>
  <c r="B20" i="5"/>
  <c r="AK16" i="5"/>
  <c r="AJ16" i="5"/>
  <c r="AI16" i="5"/>
  <c r="AH16" i="5"/>
  <c r="AG16" i="5"/>
  <c r="AF16" i="5"/>
  <c r="AE16" i="5"/>
  <c r="AD16" i="5"/>
  <c r="AC16" i="5"/>
  <c r="AB16" i="5"/>
  <c r="AA16" i="5"/>
  <c r="Z16" i="5"/>
  <c r="Y16" i="5"/>
  <c r="X16" i="5"/>
  <c r="W16" i="5"/>
  <c r="V16" i="5"/>
  <c r="U16" i="5"/>
  <c r="T16" i="5"/>
  <c r="S16" i="5"/>
  <c r="R16" i="5"/>
  <c r="Q16" i="5"/>
  <c r="P16" i="5"/>
  <c r="O16" i="5"/>
  <c r="N16" i="5"/>
  <c r="M16" i="5"/>
  <c r="L16" i="5"/>
  <c r="K16" i="5"/>
  <c r="J16" i="5"/>
  <c r="I16" i="5"/>
  <c r="H16" i="5"/>
  <c r="G16" i="5"/>
  <c r="F16" i="5"/>
  <c r="E16" i="5"/>
  <c r="D16" i="5"/>
  <c r="C16" i="5"/>
  <c r="B16" i="5"/>
  <c r="AK12" i="5"/>
  <c r="AJ12" i="5"/>
  <c r="AI12" i="5"/>
  <c r="AH12" i="5"/>
  <c r="AG12" i="5"/>
  <c r="AF12" i="5"/>
  <c r="AE12" i="5"/>
  <c r="AD12" i="5"/>
  <c r="AC12" i="5"/>
  <c r="AB12" i="5"/>
  <c r="AA12" i="5"/>
  <c r="Z12" i="5"/>
  <c r="Y12" i="5"/>
  <c r="X12" i="5"/>
  <c r="W12" i="5"/>
  <c r="V12" i="5"/>
  <c r="U12" i="5"/>
  <c r="T12" i="5"/>
  <c r="S12" i="5"/>
  <c r="R12" i="5"/>
  <c r="Q12" i="5"/>
  <c r="P12" i="5"/>
  <c r="O12" i="5"/>
  <c r="N12" i="5"/>
  <c r="M12" i="5"/>
  <c r="L12" i="5"/>
  <c r="K12" i="5"/>
  <c r="J12" i="5"/>
  <c r="I12" i="5"/>
  <c r="H12" i="5"/>
  <c r="G12" i="5"/>
  <c r="F12" i="5"/>
  <c r="E12" i="5"/>
  <c r="D12" i="5"/>
  <c r="C12" i="5"/>
  <c r="B12" i="5"/>
  <c r="E19" i="4"/>
  <c r="C18" i="4"/>
  <c r="B1" i="5"/>
  <c r="A2" i="4"/>
  <c r="B1" i="4"/>
  <c r="B2" i="1"/>
  <c r="A2" i="1"/>
  <c r="B1" i="1"/>
  <c r="E18" i="4"/>
  <c r="E17" i="4"/>
  <c r="E14" i="4"/>
  <c r="C19" i="4"/>
  <c r="C15" i="4"/>
  <c r="A35" i="4"/>
  <c r="A34" i="4"/>
  <c r="A33" i="4"/>
  <c r="A32" i="4"/>
  <c r="A12" i="4"/>
  <c r="A29" i="4"/>
  <c r="A28" i="4"/>
  <c r="A27" i="4"/>
  <c r="A26" i="4"/>
  <c r="A25" i="4"/>
  <c r="A23" i="4"/>
  <c r="A22" i="4"/>
  <c r="A21" i="4"/>
  <c r="A19" i="4"/>
  <c r="A18" i="4"/>
  <c r="A17" i="4"/>
  <c r="A14" i="4"/>
  <c r="A15" i="4"/>
  <c r="A11" i="4"/>
  <c r="F71" i="1"/>
  <c r="G52" i="1"/>
  <c r="F12" i="1"/>
  <c r="G81" i="1"/>
  <c r="G68" i="1"/>
  <c r="G56" i="1"/>
  <c r="G55" i="1"/>
  <c r="G54" i="1"/>
  <c r="G53" i="1"/>
  <c r="G51" i="1"/>
  <c r="F78" i="1"/>
  <c r="F77" i="1"/>
  <c r="F76" i="1"/>
  <c r="F75" i="1"/>
  <c r="F74" i="1"/>
  <c r="F73" i="1"/>
  <c r="F72" i="1"/>
  <c r="F70" i="1"/>
  <c r="G79" i="1" s="1"/>
  <c r="F69" i="1"/>
  <c r="F66" i="1"/>
  <c r="F65" i="1"/>
  <c r="F64" i="1"/>
  <c r="F63" i="1"/>
  <c r="F62" i="1"/>
  <c r="G67" i="1" s="1"/>
  <c r="F60" i="1"/>
  <c r="F59" i="1"/>
  <c r="F58" i="1"/>
  <c r="F57" i="1"/>
  <c r="G61" i="1" s="1"/>
  <c r="F48" i="1"/>
  <c r="F47" i="1"/>
  <c r="F46" i="1"/>
  <c r="F45" i="1"/>
  <c r="F44" i="1"/>
  <c r="F43" i="1"/>
  <c r="F42" i="1"/>
  <c r="F41" i="1"/>
  <c r="F40" i="1"/>
  <c r="F39" i="1"/>
  <c r="F38" i="1"/>
  <c r="G34" i="1"/>
  <c r="G19" i="1"/>
  <c r="G18" i="1"/>
  <c r="G17" i="1"/>
  <c r="F29" i="1"/>
  <c r="F28" i="1"/>
  <c r="F27" i="1"/>
  <c r="F25" i="1"/>
  <c r="F24" i="1"/>
  <c r="F23" i="1"/>
  <c r="F22" i="1"/>
  <c r="F21" i="1"/>
  <c r="F20" i="1"/>
  <c r="F15" i="1"/>
  <c r="F14" i="1"/>
  <c r="F11" i="1"/>
  <c r="F10" i="1"/>
  <c r="G13" i="1" s="1"/>
  <c r="I67" i="1"/>
  <c r="I16" i="1"/>
  <c r="I26" i="1"/>
  <c r="C61" i="1"/>
  <c r="C67" i="1"/>
  <c r="C79" i="1"/>
  <c r="C85" i="1" s="1"/>
  <c r="A42" i="1"/>
  <c r="A49" i="1"/>
  <c r="A48" i="1"/>
  <c r="A47" i="1"/>
  <c r="A46" i="1"/>
  <c r="A45" i="1"/>
  <c r="A44" i="1"/>
  <c r="A43" i="1"/>
  <c r="A41" i="1"/>
  <c r="A40" i="1"/>
  <c r="A39" i="1"/>
  <c r="A38" i="1"/>
  <c r="C13" i="1"/>
  <c r="C16" i="1"/>
  <c r="C26" i="1"/>
  <c r="C86" i="1" s="1"/>
  <c r="C16" i="4"/>
  <c r="C20" i="4"/>
  <c r="C17" i="4"/>
  <c r="C24" i="4"/>
  <c r="C14" i="4"/>
  <c r="N119" i="11"/>
  <c r="AP18" i="12"/>
  <c r="AM18" i="12"/>
  <c r="O52" i="5"/>
  <c r="AI49" i="6"/>
  <c r="AI51" i="5" s="1"/>
  <c r="AG51" i="5"/>
  <c r="AO9" i="6"/>
  <c r="AN9" i="6"/>
  <c r="AN10" i="5" s="1"/>
  <c r="AA51" i="5"/>
  <c r="Z49" i="6"/>
  <c r="Y50" i="5"/>
  <c r="S49" i="6"/>
  <c r="S52" i="5" s="1"/>
  <c r="S51" i="5"/>
  <c r="U49" i="6"/>
  <c r="W49" i="6"/>
  <c r="X50" i="5"/>
  <c r="Q50" i="5"/>
  <c r="AM9" i="6"/>
  <c r="P49" i="6"/>
  <c r="O51" i="5"/>
  <c r="AL8" i="13"/>
  <c r="E24" i="4"/>
  <c r="AL9" i="6"/>
  <c r="AL12" i="5"/>
  <c r="E16" i="4"/>
  <c r="E20" i="4"/>
  <c r="E15" i="4"/>
  <c r="AO116" i="11"/>
  <c r="AM45" i="11"/>
  <c r="AL46" i="11"/>
  <c r="AP46" i="11"/>
  <c r="AP119" i="11" s="1"/>
  <c r="B31" i="11"/>
  <c r="C28" i="11"/>
  <c r="B32" i="11"/>
  <c r="B33" i="11" s="1"/>
  <c r="B22" i="11"/>
  <c r="C19" i="11" s="1"/>
  <c r="C22" i="11" s="1"/>
  <c r="C83" i="11"/>
  <c r="C84" i="11" s="1"/>
  <c r="AM116" i="11"/>
  <c r="AL45" i="11"/>
  <c r="AP45" i="11"/>
  <c r="AO46" i="11"/>
  <c r="AO119" i="11" s="1"/>
  <c r="AM119" i="11"/>
  <c r="AO87" i="11"/>
  <c r="C65" i="11"/>
  <c r="C66" i="11" s="1"/>
  <c r="G19" i="4"/>
  <c r="AA52" i="5"/>
  <c r="AA50" i="5"/>
  <c r="Y51" i="5"/>
  <c r="X51" i="5"/>
  <c r="Q51" i="5"/>
  <c r="Z50" i="5"/>
  <c r="Z51" i="5"/>
  <c r="W51" i="5"/>
  <c r="S50" i="5"/>
  <c r="U50" i="5"/>
  <c r="Q52" i="5"/>
  <c r="AM10" i="5"/>
  <c r="O50" i="5"/>
  <c r="G18" i="4"/>
  <c r="G15" i="4"/>
  <c r="G17" i="4"/>
  <c r="G20" i="4"/>
  <c r="G14" i="4"/>
  <c r="D19" i="11"/>
  <c r="D22" i="11" s="1"/>
  <c r="C23" i="11"/>
  <c r="C24" i="11" s="1"/>
  <c r="C31" i="11"/>
  <c r="D28" i="11" s="1"/>
  <c r="B23" i="11"/>
  <c r="B24" i="11" s="1"/>
  <c r="Y52" i="5"/>
  <c r="U52" i="5"/>
  <c r="AM11" i="5"/>
  <c r="AO11" i="5"/>
  <c r="AO10" i="5"/>
  <c r="AO12" i="5"/>
  <c r="AN12" i="5"/>
  <c r="W52" i="5"/>
  <c r="X52" i="5"/>
  <c r="AL10" i="5"/>
  <c r="G16" i="4"/>
  <c r="F79" i="11"/>
  <c r="D83" i="11"/>
  <c r="D84" i="11" s="1"/>
  <c r="AM12" i="5"/>
  <c r="F82" i="11"/>
  <c r="G79" i="11"/>
  <c r="G82" i="11" s="1"/>
  <c r="H79" i="11" s="1"/>
  <c r="E83" i="11"/>
  <c r="E84" i="11" s="1"/>
  <c r="G24" i="4"/>
  <c r="C19" i="13"/>
  <c r="C21" i="13" s="1"/>
  <c r="D22" i="13" s="1"/>
  <c r="E35" i="17" s="1"/>
  <c r="C20" i="13"/>
  <c r="Y32" i="8"/>
  <c r="Y19" i="13" s="1"/>
  <c r="B11" i="14"/>
  <c r="AK11" i="6"/>
  <c r="AP9" i="6"/>
  <c r="AK12" i="6"/>
  <c r="AL11" i="5"/>
  <c r="V32" i="8"/>
  <c r="V19" i="13"/>
  <c r="AC11" i="14"/>
  <c r="AA11" i="14"/>
  <c r="Y11" i="14"/>
  <c r="W11" i="14"/>
  <c r="U11" i="14"/>
  <c r="S11" i="14"/>
  <c r="Q11" i="14"/>
  <c r="M11" i="14"/>
  <c r="K11" i="14"/>
  <c r="G11" i="14"/>
  <c r="E11" i="14"/>
  <c r="C11" i="14"/>
  <c r="AL17" i="19"/>
  <c r="AL20" i="19"/>
  <c r="AP9" i="19"/>
  <c r="AP12" i="19" s="1"/>
  <c r="AM9" i="19"/>
  <c r="AM12" i="19" s="1"/>
  <c r="AO12" i="14"/>
  <c r="AL12" i="14"/>
  <c r="AN12" i="14"/>
  <c r="AM12" i="14"/>
  <c r="AP11" i="5"/>
  <c r="AP12" i="5"/>
  <c r="AP10" i="5"/>
  <c r="H20" i="13"/>
  <c r="H29" i="13" s="1"/>
  <c r="G32" i="16"/>
  <c r="G21" i="16"/>
  <c r="P14" i="4"/>
  <c r="AP17" i="19"/>
  <c r="AP20" i="19" s="1"/>
  <c r="AO9" i="19"/>
  <c r="AO12" i="19" s="1"/>
  <c r="AN17" i="19"/>
  <c r="AN20" i="19"/>
  <c r="L15" i="4" s="1"/>
  <c r="V15" i="4" s="1"/>
  <c r="AL9" i="19"/>
  <c r="AL12" i="19" s="1"/>
  <c r="G33" i="16"/>
  <c r="H67" i="7"/>
  <c r="H23" i="13" s="1"/>
  <c r="H24" i="13" s="1"/>
  <c r="K67" i="7"/>
  <c r="K72" i="7" s="1"/>
  <c r="F67" i="7"/>
  <c r="F23" i="13" s="1"/>
  <c r="F24" i="13" s="1"/>
  <c r="F30" i="13" s="1"/>
  <c r="B67" i="7"/>
  <c r="B72" i="7" s="1"/>
  <c r="AF72" i="7"/>
  <c r="AF73" i="7" s="1"/>
  <c r="M67" i="7"/>
  <c r="M23" i="13"/>
  <c r="M24" i="13"/>
  <c r="D67" i="7"/>
  <c r="D23" i="13"/>
  <c r="S67" i="7"/>
  <c r="S72" i="7" s="1"/>
  <c r="S73" i="7" s="1"/>
  <c r="AJ67" i="7"/>
  <c r="AJ72" i="7" s="1"/>
  <c r="AJ73" i="7" s="1"/>
  <c r="Q67" i="7"/>
  <c r="Q72" i="7"/>
  <c r="Q73" i="7" s="1"/>
  <c r="L67" i="7"/>
  <c r="L23" i="13" s="1"/>
  <c r="L72" i="7"/>
  <c r="S10" i="14"/>
  <c r="O72" i="7"/>
  <c r="O73" i="7"/>
  <c r="N67" i="7"/>
  <c r="N72" i="7"/>
  <c r="K23" i="13"/>
  <c r="F10" i="14"/>
  <c r="AO42" i="7"/>
  <c r="AO67" i="7"/>
  <c r="E10" i="16" s="1"/>
  <c r="AN42" i="7"/>
  <c r="AN67" i="7"/>
  <c r="D10" i="16" s="1"/>
  <c r="AM42" i="7"/>
  <c r="AM67" i="7"/>
  <c r="C10" i="16" s="1"/>
  <c r="U67" i="7"/>
  <c r="U23" i="13" s="1"/>
  <c r="U72" i="7"/>
  <c r="U73" i="7" s="1"/>
  <c r="G67" i="7"/>
  <c r="G72" i="7" s="1"/>
  <c r="F72" i="7"/>
  <c r="E67" i="7"/>
  <c r="E72" i="7"/>
  <c r="D72" i="7"/>
  <c r="C67" i="7"/>
  <c r="C72" i="7" s="1"/>
  <c r="B10" i="14"/>
  <c r="AE67" i="7"/>
  <c r="AE23" i="13" s="1"/>
  <c r="AE24" i="13" s="1"/>
  <c r="AE30" i="13" s="1"/>
  <c r="W67" i="7"/>
  <c r="W72" i="7" s="1"/>
  <c r="W73" i="7" s="1"/>
  <c r="J67" i="7"/>
  <c r="J72" i="7"/>
  <c r="K10" i="14"/>
  <c r="AD67" i="7"/>
  <c r="I67" i="7"/>
  <c r="I23" i="13"/>
  <c r="I24" i="13" s="1"/>
  <c r="I30" i="13" s="1"/>
  <c r="AO10" i="14"/>
  <c r="AI67" i="7"/>
  <c r="AA67" i="7"/>
  <c r="AL42" i="7"/>
  <c r="AL67" i="7" s="1"/>
  <c r="B10" i="16" s="1"/>
  <c r="AP42" i="7"/>
  <c r="AP67" i="7" s="1"/>
  <c r="F10" i="16" s="1"/>
  <c r="O10" i="14"/>
  <c r="Z24" i="13"/>
  <c r="N23" i="13"/>
  <c r="M10" i="14"/>
  <c r="D10" i="14"/>
  <c r="AN10" i="14"/>
  <c r="X10" i="14"/>
  <c r="X67" i="7"/>
  <c r="V67" i="7"/>
  <c r="V10" i="14"/>
  <c r="T10" i="14"/>
  <c r="T67" i="7"/>
  <c r="R67" i="7"/>
  <c r="R10" i="14"/>
  <c r="P10" i="14"/>
  <c r="P67" i="7"/>
  <c r="K24" i="13"/>
  <c r="K25" i="13"/>
  <c r="L26" i="13" s="1"/>
  <c r="M39" i="17" s="1"/>
  <c r="AK23" i="13"/>
  <c r="AK24" i="13"/>
  <c r="AK30" i="13" s="1"/>
  <c r="AK72" i="7"/>
  <c r="AK73" i="7"/>
  <c r="S23" i="13"/>
  <c r="S24" i="13"/>
  <c r="S30" i="13"/>
  <c r="Q23" i="13"/>
  <c r="Q24" i="13"/>
  <c r="D24" i="13"/>
  <c r="AJ10" i="14"/>
  <c r="AP10" i="14"/>
  <c r="AH23" i="13"/>
  <c r="AH72" i="7"/>
  <c r="AG67" i="7"/>
  <c r="AB67" i="7"/>
  <c r="Z72" i="7"/>
  <c r="AH187" i="5"/>
  <c r="AH186" i="5"/>
  <c r="AM145" i="5"/>
  <c r="AM147" i="5"/>
  <c r="S187" i="5"/>
  <c r="S186" i="5"/>
  <c r="S185" i="5"/>
  <c r="AL155" i="5"/>
  <c r="AL154" i="5"/>
  <c r="AP149" i="6"/>
  <c r="AO147" i="5"/>
  <c r="AO145" i="5"/>
  <c r="AO146" i="5"/>
  <c r="AM146" i="5"/>
  <c r="AH185" i="5"/>
  <c r="P187" i="5"/>
  <c r="P186" i="5"/>
  <c r="W187" i="5"/>
  <c r="W186" i="5"/>
  <c r="AC187" i="5"/>
  <c r="AC186" i="5"/>
  <c r="AN154" i="5"/>
  <c r="AN153" i="5"/>
  <c r="AP162" i="5"/>
  <c r="AP161" i="5"/>
  <c r="F185" i="5"/>
  <c r="F187" i="5"/>
  <c r="F186" i="5"/>
  <c r="AP161" i="6"/>
  <c r="L187" i="5"/>
  <c r="L185" i="5"/>
  <c r="L186" i="5"/>
  <c r="AA187" i="5"/>
  <c r="AA185" i="5"/>
  <c r="AA186" i="5"/>
  <c r="AE187" i="5"/>
  <c r="AE186" i="5"/>
  <c r="AE185" i="5"/>
  <c r="AJ187" i="5"/>
  <c r="AJ185" i="5"/>
  <c r="AJ186" i="5"/>
  <c r="AM161" i="5"/>
  <c r="AM163" i="5"/>
  <c r="AO153" i="5"/>
  <c r="AO155" i="5"/>
  <c r="AP146" i="5"/>
  <c r="AP145" i="5"/>
  <c r="C186" i="5"/>
  <c r="C185" i="5"/>
  <c r="AP157" i="6"/>
  <c r="AF146" i="6"/>
  <c r="AD161" i="6"/>
  <c r="AO161" i="6"/>
  <c r="AD162" i="6"/>
  <c r="AA161" i="6"/>
  <c r="AA162" i="6"/>
  <c r="AA145" i="6"/>
  <c r="AA146" i="6"/>
  <c r="Z149" i="6"/>
  <c r="Z150" i="6"/>
  <c r="Y153" i="6"/>
  <c r="Y154" i="6"/>
  <c r="X157" i="6"/>
  <c r="X158" i="6"/>
  <c r="W153" i="6"/>
  <c r="W155" i="6" s="1"/>
  <c r="W154" i="6"/>
  <c r="V149" i="6"/>
  <c r="V150" i="6"/>
  <c r="F154" i="6"/>
  <c r="D150" i="6"/>
  <c r="D149" i="6"/>
  <c r="AL148" i="6"/>
  <c r="AP156" i="6"/>
  <c r="D184" i="6"/>
  <c r="AJ155" i="6"/>
  <c r="AH159" i="6"/>
  <c r="I153" i="6"/>
  <c r="I154" i="6"/>
  <c r="I155" i="6" s="1"/>
  <c r="G151" i="6"/>
  <c r="F162" i="6"/>
  <c r="F163" i="6"/>
  <c r="D158" i="6"/>
  <c r="D159" i="6" s="1"/>
  <c r="D157" i="6"/>
  <c r="B159" i="6"/>
  <c r="V184" i="6"/>
  <c r="Z184" i="6"/>
  <c r="AD184" i="6"/>
  <c r="AF184" i="6"/>
  <c r="AL160" i="6"/>
  <c r="AN160" i="6"/>
  <c r="AN144" i="6"/>
  <c r="AO160" i="6"/>
  <c r="AP152" i="6"/>
  <c r="AL184" i="5"/>
  <c r="AK188" i="5"/>
  <c r="AK33" i="13" s="1"/>
  <c r="AJ162" i="6"/>
  <c r="AJ163" i="6"/>
  <c r="AJ158" i="6"/>
  <c r="AJ159" i="6" s="1"/>
  <c r="AJ154" i="6"/>
  <c r="AJ150" i="6"/>
  <c r="AJ146" i="6"/>
  <c r="AH162" i="6"/>
  <c r="AH158" i="6"/>
  <c r="AH154" i="6"/>
  <c r="AH150" i="6"/>
  <c r="AH151" i="6"/>
  <c r="AH146" i="6"/>
  <c r="AF150" i="6"/>
  <c r="AF151" i="6" s="1"/>
  <c r="AD157" i="6"/>
  <c r="AD158" i="6"/>
  <c r="AD149" i="6"/>
  <c r="AD150" i="6"/>
  <c r="AA157" i="6"/>
  <c r="AA159" i="6" s="1"/>
  <c r="AA158" i="6"/>
  <c r="AA149" i="6"/>
  <c r="AA151" i="6"/>
  <c r="AA150" i="6"/>
  <c r="Z161" i="6"/>
  <c r="Z162" i="6"/>
  <c r="Z153" i="6"/>
  <c r="Z154" i="6"/>
  <c r="Z145" i="6"/>
  <c r="Z146" i="6"/>
  <c r="Y157" i="6"/>
  <c r="Y159" i="6" s="1"/>
  <c r="Y158" i="6"/>
  <c r="Y149" i="6"/>
  <c r="Y151" i="6"/>
  <c r="Y150" i="6"/>
  <c r="X161" i="6"/>
  <c r="X162" i="6"/>
  <c r="X153" i="6"/>
  <c r="X155" i="6" s="1"/>
  <c r="X154" i="6"/>
  <c r="X145" i="6"/>
  <c r="X147" i="6"/>
  <c r="X146" i="6"/>
  <c r="W157" i="6"/>
  <c r="W158" i="6"/>
  <c r="W159" i="6" s="1"/>
  <c r="W149" i="6"/>
  <c r="W151" i="6" s="1"/>
  <c r="W150" i="6"/>
  <c r="V161" i="6"/>
  <c r="V163" i="6" s="1"/>
  <c r="V162" i="6"/>
  <c r="V153" i="6"/>
  <c r="V155" i="6"/>
  <c r="V154" i="6"/>
  <c r="V145" i="6"/>
  <c r="V146" i="6"/>
  <c r="V147" i="6" s="1"/>
  <c r="U157" i="6"/>
  <c r="U159" i="6" s="1"/>
  <c r="U158" i="6"/>
  <c r="R149" i="6"/>
  <c r="R150" i="6"/>
  <c r="Q147" i="6"/>
  <c r="P162" i="6"/>
  <c r="P163" i="6"/>
  <c r="M151" i="6"/>
  <c r="L162" i="6"/>
  <c r="L163" i="6"/>
  <c r="I161" i="6"/>
  <c r="I162" i="6"/>
  <c r="AF154" i="6"/>
  <c r="AD153" i="6"/>
  <c r="AD154" i="6"/>
  <c r="AD145" i="6"/>
  <c r="AD146" i="6"/>
  <c r="AA153" i="6"/>
  <c r="AA155" i="6" s="1"/>
  <c r="AA154" i="6"/>
  <c r="Z157" i="6"/>
  <c r="Z158" i="6"/>
  <c r="Y161" i="6"/>
  <c r="Y162" i="6"/>
  <c r="Y163" i="6"/>
  <c r="Y145" i="6"/>
  <c r="Y147" i="6" s="1"/>
  <c r="Y146" i="6"/>
  <c r="X149" i="6"/>
  <c r="X151" i="6" s="1"/>
  <c r="X150" i="6"/>
  <c r="W161" i="6"/>
  <c r="W162" i="6"/>
  <c r="W163" i="6" s="1"/>
  <c r="W145" i="6"/>
  <c r="W146" i="6"/>
  <c r="V157" i="6"/>
  <c r="V159" i="6" s="1"/>
  <c r="V158" i="6"/>
  <c r="P146" i="6"/>
  <c r="L146" i="6"/>
  <c r="I145" i="6"/>
  <c r="I147" i="6" s="1"/>
  <c r="I146" i="6"/>
  <c r="AM156" i="6"/>
  <c r="AN148" i="6"/>
  <c r="AJ151" i="6"/>
  <c r="AH155" i="6"/>
  <c r="U149" i="6"/>
  <c r="U150" i="6"/>
  <c r="P154" i="6"/>
  <c r="P155" i="6" s="1"/>
  <c r="L154" i="6"/>
  <c r="L155" i="6"/>
  <c r="H151" i="6"/>
  <c r="AL156" i="6"/>
  <c r="AM148" i="6"/>
  <c r="AN156" i="6"/>
  <c r="AP148" i="6"/>
  <c r="AP184" i="6" s="1"/>
  <c r="I188" i="5"/>
  <c r="I33" i="13"/>
  <c r="G188" i="5"/>
  <c r="G33" i="13" s="1"/>
  <c r="G34" i="13" s="1"/>
  <c r="H33" i="17" s="1"/>
  <c r="AF153" i="6"/>
  <c r="AF155" i="6" s="1"/>
  <c r="AF145" i="6"/>
  <c r="AF185" i="6" s="1"/>
  <c r="AD155" i="6"/>
  <c r="AA163" i="6"/>
  <c r="AA147" i="6"/>
  <c r="Z151" i="6"/>
  <c r="Y155" i="6"/>
  <c r="X159" i="6"/>
  <c r="W147" i="6"/>
  <c r="V151" i="6"/>
  <c r="R157" i="6"/>
  <c r="R158" i="6"/>
  <c r="P145" i="6"/>
  <c r="P147" i="6" s="1"/>
  <c r="L145" i="6"/>
  <c r="L147" i="6" s="1"/>
  <c r="F153" i="6"/>
  <c r="F146" i="6"/>
  <c r="F147" i="6"/>
  <c r="T159" i="6"/>
  <c r="T155" i="6"/>
  <c r="S159" i="6"/>
  <c r="M155" i="6"/>
  <c r="I157" i="6"/>
  <c r="I159" i="6" s="1"/>
  <c r="I158" i="6"/>
  <c r="I149" i="6"/>
  <c r="I151" i="6" s="1"/>
  <c r="I150" i="6"/>
  <c r="H155" i="6"/>
  <c r="E151" i="6"/>
  <c r="D162" i="6"/>
  <c r="D163" i="6"/>
  <c r="D154" i="6"/>
  <c r="D146" i="6"/>
  <c r="D147" i="6"/>
  <c r="B163" i="6"/>
  <c r="U153" i="6"/>
  <c r="U155" i="6" s="1"/>
  <c r="U154" i="6"/>
  <c r="U145" i="6"/>
  <c r="U147" i="6" s="1"/>
  <c r="U146" i="6"/>
  <c r="S163" i="6"/>
  <c r="S147" i="6"/>
  <c r="R161" i="6"/>
  <c r="R162" i="6"/>
  <c r="R153" i="6"/>
  <c r="R154" i="6"/>
  <c r="R145" i="6"/>
  <c r="R146" i="6"/>
  <c r="R147" i="6" s="1"/>
  <c r="P158" i="6"/>
  <c r="P150" i="6"/>
  <c r="M159" i="6"/>
  <c r="L158" i="6"/>
  <c r="L159" i="6"/>
  <c r="L150" i="6"/>
  <c r="L151" i="6" s="1"/>
  <c r="F158" i="6"/>
  <c r="F159" i="6" s="1"/>
  <c r="F150" i="6"/>
  <c r="F151" i="6" s="1"/>
  <c r="E155" i="6"/>
  <c r="B151" i="6"/>
  <c r="AF105" i="6"/>
  <c r="AA113" i="6"/>
  <c r="AN113" i="6" s="1"/>
  <c r="AA105" i="6"/>
  <c r="Y104" i="6"/>
  <c r="Y106" i="6" s="1"/>
  <c r="Y105" i="6"/>
  <c r="U112" i="6"/>
  <c r="U114" i="6" s="1"/>
  <c r="U113" i="6"/>
  <c r="Q109" i="6"/>
  <c r="Q110" i="6"/>
  <c r="Q108" i="6"/>
  <c r="P116" i="6"/>
  <c r="P117" i="6"/>
  <c r="J105" i="6"/>
  <c r="AP104" i="5"/>
  <c r="AL109" i="5"/>
  <c r="AO110" i="5"/>
  <c r="AN117" i="5"/>
  <c r="B140" i="5"/>
  <c r="I141" i="5"/>
  <c r="AM115" i="6"/>
  <c r="C188" i="5"/>
  <c r="C33" i="13" s="1"/>
  <c r="C34" i="13" s="1"/>
  <c r="D33" i="17" s="1"/>
  <c r="AJ101" i="6"/>
  <c r="AJ102" i="6" s="1"/>
  <c r="AP102" i="6" s="1"/>
  <c r="AI113" i="6"/>
  <c r="AP113" i="6" s="1"/>
  <c r="AI114" i="6"/>
  <c r="AG112" i="6"/>
  <c r="AG113" i="6"/>
  <c r="AE114" i="6"/>
  <c r="AD113" i="6"/>
  <c r="AD114" i="6" s="1"/>
  <c r="AO114" i="6" s="1"/>
  <c r="AC117" i="6"/>
  <c r="AC118" i="6"/>
  <c r="AC101" i="6"/>
  <c r="AC102" i="6" s="1"/>
  <c r="V113" i="6"/>
  <c r="V114" i="6" s="1"/>
  <c r="V112" i="6"/>
  <c r="M118" i="6"/>
  <c r="J113" i="6"/>
  <c r="J114" i="6" s="1"/>
  <c r="I101" i="6"/>
  <c r="I102" i="6"/>
  <c r="F109" i="6"/>
  <c r="F108" i="6"/>
  <c r="D110" i="6"/>
  <c r="AP100" i="5"/>
  <c r="AN102" i="5"/>
  <c r="AM104" i="5"/>
  <c r="AP105" i="5"/>
  <c r="AP116" i="5"/>
  <c r="S141" i="6"/>
  <c r="E140" i="5"/>
  <c r="I140" i="5"/>
  <c r="Q139" i="6"/>
  <c r="Q141" i="5" s="1"/>
  <c r="U139" i="6"/>
  <c r="U140" i="5"/>
  <c r="Y139" i="6"/>
  <c r="Y141" i="5" s="1"/>
  <c r="AC139" i="6"/>
  <c r="AK139" i="6"/>
  <c r="AK140" i="5" s="1"/>
  <c r="AM111" i="6"/>
  <c r="AP111" i="6"/>
  <c r="AO139" i="5"/>
  <c r="Q188" i="5"/>
  <c r="Q33" i="13" s="1"/>
  <c r="F188" i="5"/>
  <c r="F33" i="13"/>
  <c r="AK118" i="6"/>
  <c r="AK114" i="6"/>
  <c r="AK106" i="6"/>
  <c r="AK102" i="6"/>
  <c r="AH114" i="6"/>
  <c r="AF117" i="6"/>
  <c r="AF118" i="6"/>
  <c r="AF109" i="6"/>
  <c r="AF110" i="6" s="1"/>
  <c r="AF101" i="6"/>
  <c r="AF102" i="6"/>
  <c r="AE102" i="6"/>
  <c r="AA117" i="6"/>
  <c r="AA118" i="6" s="1"/>
  <c r="AA109" i="6"/>
  <c r="AA110" i="6"/>
  <c r="AA101" i="6"/>
  <c r="AA102" i="6" s="1"/>
  <c r="Y116" i="6"/>
  <c r="Y118" i="6"/>
  <c r="Y117" i="6"/>
  <c r="Y108" i="6"/>
  <c r="Y109" i="6"/>
  <c r="Y100" i="6"/>
  <c r="Y101" i="6"/>
  <c r="T110" i="6"/>
  <c r="P100" i="6"/>
  <c r="P102" i="6" s="1"/>
  <c r="P101" i="6"/>
  <c r="N106" i="6"/>
  <c r="K114" i="6"/>
  <c r="K102" i="6"/>
  <c r="I109" i="6"/>
  <c r="I110" i="6"/>
  <c r="F117" i="6"/>
  <c r="F116" i="6"/>
  <c r="F118" i="6" s="1"/>
  <c r="AF113" i="6"/>
  <c r="Y112" i="6"/>
  <c r="Y113" i="6"/>
  <c r="X109" i="6"/>
  <c r="V105" i="6"/>
  <c r="V104" i="6"/>
  <c r="V106" i="6" s="1"/>
  <c r="F101" i="6"/>
  <c r="F100" i="6"/>
  <c r="P139" i="6"/>
  <c r="AF139" i="6"/>
  <c r="AL103" i="6"/>
  <c r="AN111" i="6"/>
  <c r="AO103" i="6"/>
  <c r="T188" i="5"/>
  <c r="T33" i="13"/>
  <c r="L188" i="5"/>
  <c r="L33" i="13" s="1"/>
  <c r="L34" i="13" s="1"/>
  <c r="M33" i="17" s="1"/>
  <c r="J188" i="5"/>
  <c r="J33" i="13" s="1"/>
  <c r="AJ109" i="6"/>
  <c r="AJ110" i="6" s="1"/>
  <c r="AI105" i="6"/>
  <c r="AI106" i="6" s="1"/>
  <c r="AG104" i="6"/>
  <c r="AG106" i="6"/>
  <c r="AG105" i="6"/>
  <c r="AD105" i="6"/>
  <c r="AO105" i="6" s="1"/>
  <c r="AD106" i="6"/>
  <c r="AO106" i="6" s="1"/>
  <c r="AC109" i="6"/>
  <c r="AC110" i="6" s="1"/>
  <c r="X117" i="6"/>
  <c r="X118" i="6" s="1"/>
  <c r="Q117" i="6"/>
  <c r="Q116" i="6"/>
  <c r="Q118" i="6"/>
  <c r="H102" i="6"/>
  <c r="T140" i="6"/>
  <c r="J139" i="6"/>
  <c r="J140" i="5" s="1"/>
  <c r="V139" i="6"/>
  <c r="V140" i="5" s="1"/>
  <c r="AD139" i="6"/>
  <c r="AD140" i="5" s="1"/>
  <c r="AL111" i="6"/>
  <c r="AM107" i="6"/>
  <c r="AN103" i="6"/>
  <c r="AO111" i="6"/>
  <c r="AP107" i="6"/>
  <c r="F139" i="6"/>
  <c r="AL139" i="5"/>
  <c r="AJ113" i="6"/>
  <c r="AJ114" i="6" s="1"/>
  <c r="AP114" i="6" s="1"/>
  <c r="AJ105" i="6"/>
  <c r="AJ106" i="6"/>
  <c r="AI117" i="6"/>
  <c r="AI109" i="6"/>
  <c r="AI101" i="6"/>
  <c r="AP101" i="6" s="1"/>
  <c r="AI102" i="6"/>
  <c r="AH118" i="6"/>
  <c r="AH102" i="6"/>
  <c r="AG116" i="6"/>
  <c r="AG118" i="6" s="1"/>
  <c r="AG117" i="6"/>
  <c r="AG108" i="6"/>
  <c r="AO108" i="6"/>
  <c r="AG109" i="6"/>
  <c r="AG100" i="6"/>
  <c r="AO100" i="6" s="1"/>
  <c r="AG101" i="6"/>
  <c r="AF112" i="6"/>
  <c r="AO112" i="6" s="1"/>
  <c r="AF104" i="6"/>
  <c r="AF106" i="6" s="1"/>
  <c r="AE106" i="6"/>
  <c r="AD117" i="6"/>
  <c r="AD118" i="6" s="1"/>
  <c r="AD109" i="6"/>
  <c r="AO109" i="6" s="1"/>
  <c r="AD101" i="6"/>
  <c r="AD102" i="6" s="1"/>
  <c r="AC113" i="6"/>
  <c r="AC114" i="6"/>
  <c r="AC105" i="6"/>
  <c r="AC106" i="6"/>
  <c r="AA112" i="6"/>
  <c r="AA104" i="6"/>
  <c r="AA106" i="6"/>
  <c r="Y114" i="6"/>
  <c r="X108" i="6"/>
  <c r="X110" i="6" s="1"/>
  <c r="X101" i="6"/>
  <c r="X102" i="6" s="1"/>
  <c r="U104" i="6"/>
  <c r="U106" i="6" s="1"/>
  <c r="U105" i="6"/>
  <c r="Q101" i="6"/>
  <c r="Q102" i="6"/>
  <c r="Q100" i="6"/>
  <c r="P108" i="6"/>
  <c r="P109" i="6"/>
  <c r="J104" i="6"/>
  <c r="J106" i="6" s="1"/>
  <c r="J142" i="6" s="1"/>
  <c r="I117" i="6"/>
  <c r="I118" i="6" s="1"/>
  <c r="V117" i="6"/>
  <c r="V118" i="6" s="1"/>
  <c r="V109" i="6"/>
  <c r="V110" i="6" s="1"/>
  <c r="V101" i="6"/>
  <c r="V102" i="6" s="1"/>
  <c r="V142" i="6" s="1"/>
  <c r="T114" i="6"/>
  <c r="Q113" i="6"/>
  <c r="Q114" i="6" s="1"/>
  <c r="Q105" i="6"/>
  <c r="Q106" i="6" s="1"/>
  <c r="N110" i="6"/>
  <c r="H106" i="6"/>
  <c r="F113" i="6"/>
  <c r="F114" i="6" s="1"/>
  <c r="F105" i="6"/>
  <c r="F106" i="6" s="1"/>
  <c r="E114" i="6"/>
  <c r="D114" i="6"/>
  <c r="C118" i="6"/>
  <c r="C102" i="6"/>
  <c r="X113" i="6"/>
  <c r="X114" i="6" s="1"/>
  <c r="X105" i="6"/>
  <c r="X106" i="6" s="1"/>
  <c r="U116" i="6"/>
  <c r="U118" i="6"/>
  <c r="U117" i="6"/>
  <c r="U108" i="6"/>
  <c r="U110" i="6" s="1"/>
  <c r="U109" i="6"/>
  <c r="U100" i="6"/>
  <c r="U102" i="6" s="1"/>
  <c r="U101" i="6"/>
  <c r="U141" i="6" s="1"/>
  <c r="R102" i="6"/>
  <c r="P112" i="6"/>
  <c r="P114" i="6" s="1"/>
  <c r="P113" i="6"/>
  <c r="P104" i="6"/>
  <c r="P105" i="6"/>
  <c r="J117" i="6"/>
  <c r="J118" i="6"/>
  <c r="J109" i="6"/>
  <c r="J110" i="6"/>
  <c r="J101" i="6"/>
  <c r="J141" i="6" s="1"/>
  <c r="J102" i="6"/>
  <c r="I113" i="6"/>
  <c r="I114" i="6"/>
  <c r="I105" i="6"/>
  <c r="I141" i="6" s="1"/>
  <c r="I106" i="6"/>
  <c r="H110" i="6"/>
  <c r="C106" i="6"/>
  <c r="AP71" i="6"/>
  <c r="AH73" i="6"/>
  <c r="AH69" i="6"/>
  <c r="AP67" i="6"/>
  <c r="AB71" i="6"/>
  <c r="AN71" i="6" s="1"/>
  <c r="AB72" i="6"/>
  <c r="AB55" i="6"/>
  <c r="AB56" i="6"/>
  <c r="V59" i="6"/>
  <c r="V61" i="6" s="1"/>
  <c r="V60" i="6"/>
  <c r="T59" i="6"/>
  <c r="T60" i="6"/>
  <c r="O63" i="6"/>
  <c r="O64" i="6"/>
  <c r="M64" i="6"/>
  <c r="H63" i="6"/>
  <c r="H65" i="6" s="1"/>
  <c r="H64" i="6"/>
  <c r="AO59" i="5"/>
  <c r="T94" i="6"/>
  <c r="T95" i="5" s="1"/>
  <c r="AF67" i="6"/>
  <c r="AF68" i="6"/>
  <c r="AE71" i="6"/>
  <c r="AE72" i="6"/>
  <c r="AO72" i="6"/>
  <c r="AE55" i="6"/>
  <c r="AE56" i="6"/>
  <c r="AO56" i="6" s="1"/>
  <c r="AC60" i="6"/>
  <c r="AC61" i="6" s="1"/>
  <c r="AA60" i="6"/>
  <c r="AA61" i="6" s="1"/>
  <c r="Z72" i="6"/>
  <c r="Z73" i="6" s="1"/>
  <c r="Z56" i="6"/>
  <c r="Z57" i="6" s="1"/>
  <c r="AN57" i="6" s="1"/>
  <c r="Y68" i="6"/>
  <c r="Y69" i="6" s="1"/>
  <c r="U64" i="6"/>
  <c r="U65" i="6" s="1"/>
  <c r="S72" i="6"/>
  <c r="S73" i="6" s="1"/>
  <c r="O71" i="6"/>
  <c r="O73" i="6" s="1"/>
  <c r="O72" i="6"/>
  <c r="M72" i="6"/>
  <c r="M73" i="6" s="1"/>
  <c r="K68" i="6"/>
  <c r="K69" i="6"/>
  <c r="K67" i="6"/>
  <c r="J56" i="6"/>
  <c r="J55" i="6"/>
  <c r="J57" i="6" s="1"/>
  <c r="H71" i="6"/>
  <c r="H73" i="6" s="1"/>
  <c r="H72" i="6"/>
  <c r="AO55" i="5"/>
  <c r="AM57" i="5"/>
  <c r="AL59" i="5"/>
  <c r="AO60" i="5"/>
  <c r="AN67" i="5"/>
  <c r="AO71" i="5"/>
  <c r="AM73" i="5"/>
  <c r="AJ95" i="6"/>
  <c r="B97" i="5"/>
  <c r="AM62" i="6"/>
  <c r="AN58" i="6"/>
  <c r="AO66" i="6"/>
  <c r="AI188" i="5"/>
  <c r="AI33" i="13"/>
  <c r="S188" i="5"/>
  <c r="S33" i="13" s="1"/>
  <c r="AF71" i="6"/>
  <c r="AF73" i="6"/>
  <c r="AB67" i="6"/>
  <c r="AB69" i="6" s="1"/>
  <c r="AB68" i="6"/>
  <c r="AB59" i="6"/>
  <c r="AB60" i="6"/>
  <c r="W73" i="6"/>
  <c r="V71" i="6"/>
  <c r="V72" i="6"/>
  <c r="V63" i="6"/>
  <c r="V65" i="6" s="1"/>
  <c r="V64" i="6"/>
  <c r="V55" i="6"/>
  <c r="V56" i="6"/>
  <c r="T71" i="6"/>
  <c r="T72" i="6"/>
  <c r="T73" i="6" s="1"/>
  <c r="T63" i="6"/>
  <c r="T64" i="6"/>
  <c r="T55" i="6"/>
  <c r="T56" i="6"/>
  <c r="S68" i="6"/>
  <c r="S67" i="6"/>
  <c r="S69" i="6"/>
  <c r="N60" i="6"/>
  <c r="N61" i="6" s="1"/>
  <c r="J64" i="6"/>
  <c r="J63" i="6"/>
  <c r="E64" i="6"/>
  <c r="E65" i="6"/>
  <c r="B65" i="6"/>
  <c r="AB63" i="6"/>
  <c r="AN63" i="6" s="1"/>
  <c r="AB64" i="6"/>
  <c r="V67" i="6"/>
  <c r="V68" i="6"/>
  <c r="T67" i="6"/>
  <c r="T68" i="6"/>
  <c r="T69" i="6"/>
  <c r="R72" i="6"/>
  <c r="R56" i="6"/>
  <c r="K60" i="6"/>
  <c r="K59" i="6"/>
  <c r="K61" i="6" s="1"/>
  <c r="D68" i="6"/>
  <c r="AP57" i="5"/>
  <c r="AP73" i="5"/>
  <c r="AF59" i="6"/>
  <c r="AF60" i="6"/>
  <c r="AF61" i="6" s="1"/>
  <c r="AE63" i="6"/>
  <c r="AE64" i="6"/>
  <c r="AC68" i="6"/>
  <c r="AC69" i="6" s="1"/>
  <c r="AA68" i="6"/>
  <c r="AA69" i="6"/>
  <c r="Z64" i="6"/>
  <c r="AN64" i="6" s="1"/>
  <c r="Y60" i="6"/>
  <c r="Y61" i="6"/>
  <c r="U72" i="6"/>
  <c r="U73" i="6" s="1"/>
  <c r="U56" i="6"/>
  <c r="U57" i="6"/>
  <c r="S56" i="6"/>
  <c r="S57" i="6" s="1"/>
  <c r="R67" i="6"/>
  <c r="R69" i="6"/>
  <c r="R68" i="6"/>
  <c r="I73" i="6"/>
  <c r="E56" i="6"/>
  <c r="S95" i="5"/>
  <c r="M94" i="6"/>
  <c r="S97" i="5"/>
  <c r="AL62" i="6"/>
  <c r="AM58" i="6"/>
  <c r="AN70" i="6"/>
  <c r="AN54" i="6"/>
  <c r="AO62" i="6"/>
  <c r="AL94" i="5"/>
  <c r="AC188" i="5"/>
  <c r="AC33" i="13"/>
  <c r="P188" i="5"/>
  <c r="P33" i="13" s="1"/>
  <c r="P34" i="13" s="1"/>
  <c r="Q33" i="17" s="1"/>
  <c r="K188" i="5"/>
  <c r="K33" i="13"/>
  <c r="E188" i="5"/>
  <c r="E33" i="13"/>
  <c r="F34" i="13" s="1"/>
  <c r="G33" i="17" s="1"/>
  <c r="AF63" i="6"/>
  <c r="AO63" i="6" s="1"/>
  <c r="AF65" i="6"/>
  <c r="AF64" i="6"/>
  <c r="AO64" i="6" s="1"/>
  <c r="AF55" i="6"/>
  <c r="AF56" i="6"/>
  <c r="AE67" i="6"/>
  <c r="AO67" i="6" s="1"/>
  <c r="AE68" i="6"/>
  <c r="AO68" i="6"/>
  <c r="AE59" i="6"/>
  <c r="AE61" i="6" s="1"/>
  <c r="AE60" i="6"/>
  <c r="AC72" i="6"/>
  <c r="AC73" i="6" s="1"/>
  <c r="AC64" i="6"/>
  <c r="AC65" i="6"/>
  <c r="AC56" i="6"/>
  <c r="AC57" i="6" s="1"/>
  <c r="AB57" i="6"/>
  <c r="AA72" i="6"/>
  <c r="AA73" i="6"/>
  <c r="AA64" i="6"/>
  <c r="AA65" i="6" s="1"/>
  <c r="AA56" i="6"/>
  <c r="AA57" i="6"/>
  <c r="Z68" i="6"/>
  <c r="Z69" i="6" s="1"/>
  <c r="AN69" i="6" s="1"/>
  <c r="Z60" i="6"/>
  <c r="AN60" i="6"/>
  <c r="Y72" i="6"/>
  <c r="Y73" i="6" s="1"/>
  <c r="Y64" i="6"/>
  <c r="Y65" i="6"/>
  <c r="Y56" i="6"/>
  <c r="Y57" i="6" s="1"/>
  <c r="W61" i="6"/>
  <c r="V69" i="6"/>
  <c r="U68" i="6"/>
  <c r="U69" i="6" s="1"/>
  <c r="U60" i="6"/>
  <c r="U61" i="6"/>
  <c r="T61" i="6"/>
  <c r="R71" i="6"/>
  <c r="R73" i="6"/>
  <c r="R55" i="6"/>
  <c r="R57" i="6" s="1"/>
  <c r="R97" i="6" s="1"/>
  <c r="O55" i="6"/>
  <c r="O56" i="6"/>
  <c r="N68" i="6"/>
  <c r="M63" i="6"/>
  <c r="M65" i="6"/>
  <c r="M56" i="6"/>
  <c r="M57" i="6" s="1"/>
  <c r="J72" i="6"/>
  <c r="J73" i="6"/>
  <c r="J71" i="6"/>
  <c r="H55" i="6"/>
  <c r="H56" i="6"/>
  <c r="H57" i="6"/>
  <c r="E72" i="6"/>
  <c r="E73" i="6" s="1"/>
  <c r="D67" i="6"/>
  <c r="D60" i="6"/>
  <c r="S63" i="6"/>
  <c r="S65" i="6"/>
  <c r="R61" i="6"/>
  <c r="O67" i="6"/>
  <c r="O69" i="6" s="1"/>
  <c r="O68" i="6"/>
  <c r="O59" i="6"/>
  <c r="O60" i="6"/>
  <c r="L65" i="6"/>
  <c r="K72" i="6"/>
  <c r="K73" i="6" s="1"/>
  <c r="K64" i="6"/>
  <c r="K65" i="6"/>
  <c r="K56" i="6"/>
  <c r="K57" i="6" s="1"/>
  <c r="J68" i="6"/>
  <c r="J69" i="6"/>
  <c r="J60" i="6"/>
  <c r="J61" i="6" s="1"/>
  <c r="H67" i="6"/>
  <c r="H68" i="6"/>
  <c r="H69" i="6" s="1"/>
  <c r="H59" i="6"/>
  <c r="H60" i="6"/>
  <c r="R65" i="6"/>
  <c r="N72" i="6"/>
  <c r="N73" i="6" s="1"/>
  <c r="N64" i="6"/>
  <c r="N56" i="6"/>
  <c r="N57" i="6" s="1"/>
  <c r="M68" i="6"/>
  <c r="M69" i="6"/>
  <c r="M60" i="6"/>
  <c r="M61" i="6" s="1"/>
  <c r="E68" i="6"/>
  <c r="E60" i="6"/>
  <c r="E61" i="6" s="1"/>
  <c r="D72" i="6"/>
  <c r="D64" i="6"/>
  <c r="D65" i="6" s="1"/>
  <c r="D56" i="6"/>
  <c r="AJ185" i="6"/>
  <c r="AP166" i="6"/>
  <c r="AG173" i="6"/>
  <c r="AO173" i="6"/>
  <c r="AG174" i="6"/>
  <c r="AO174" i="6" s="1"/>
  <c r="X165" i="6"/>
  <c r="X166" i="6"/>
  <c r="X184" i="6"/>
  <c r="X167" i="6"/>
  <c r="AN166" i="5"/>
  <c r="AM173" i="5"/>
  <c r="X177" i="6"/>
  <c r="X179" i="6"/>
  <c r="X178" i="6"/>
  <c r="U170" i="6"/>
  <c r="AM168" i="6"/>
  <c r="U169" i="6"/>
  <c r="U185" i="6" s="1"/>
  <c r="U184" i="6"/>
  <c r="AL165" i="5"/>
  <c r="AO166" i="5"/>
  <c r="AN167" i="5"/>
  <c r="AM174" i="5"/>
  <c r="AP181" i="5"/>
  <c r="AN183" i="5"/>
  <c r="E187" i="5"/>
  <c r="AJ167" i="6"/>
  <c r="AH167" i="6"/>
  <c r="AG181" i="6"/>
  <c r="AG182" i="6"/>
  <c r="AG183" i="6"/>
  <c r="AG165" i="6"/>
  <c r="AG166" i="6"/>
  <c r="AG184" i="6"/>
  <c r="AF183" i="6"/>
  <c r="AE175" i="6"/>
  <c r="AD179" i="6"/>
  <c r="AN165" i="6"/>
  <c r="Z185" i="6"/>
  <c r="Y169" i="6"/>
  <c r="Y170" i="6"/>
  <c r="Y171" i="6" s="1"/>
  <c r="X173" i="6"/>
  <c r="X175" i="6" s="1"/>
  <c r="X174" i="6"/>
  <c r="W175" i="6"/>
  <c r="V183" i="6"/>
  <c r="T182" i="6"/>
  <c r="T181" i="6"/>
  <c r="T183" i="6"/>
  <c r="R179" i="6"/>
  <c r="C177" i="6"/>
  <c r="C179" i="6" s="1"/>
  <c r="C178" i="6"/>
  <c r="AL176" i="6"/>
  <c r="I186" i="5"/>
  <c r="I187" i="5"/>
  <c r="AD171" i="6"/>
  <c r="Y177" i="6"/>
  <c r="Y179" i="6" s="1"/>
  <c r="Y178" i="6"/>
  <c r="X181" i="6"/>
  <c r="X182" i="6"/>
  <c r="X183" i="6" s="1"/>
  <c r="Q178" i="6"/>
  <c r="Q177" i="6"/>
  <c r="Q179" i="6"/>
  <c r="Q184" i="6"/>
  <c r="AO175" i="5"/>
  <c r="AD186" i="6"/>
  <c r="H187" i="5"/>
  <c r="H185" i="5"/>
  <c r="AM164" i="6"/>
  <c r="AG169" i="6"/>
  <c r="AG171" i="6" s="1"/>
  <c r="AG170" i="6"/>
  <c r="AO170" i="6"/>
  <c r="AO168" i="6"/>
  <c r="Y173" i="6"/>
  <c r="Y174" i="6"/>
  <c r="Y175" i="6" s="1"/>
  <c r="AL166" i="5"/>
  <c r="AP166" i="5"/>
  <c r="AO167" i="5"/>
  <c r="E185" i="5"/>
  <c r="AM180" i="6"/>
  <c r="AM184" i="5"/>
  <c r="AE188" i="5"/>
  <c r="AE33" i="13"/>
  <c r="AD188" i="5"/>
  <c r="AD33" i="13" s="1"/>
  <c r="B188" i="5"/>
  <c r="B33" i="13"/>
  <c r="AG177" i="6"/>
  <c r="AG178" i="6"/>
  <c r="AO176" i="6"/>
  <c r="AC175" i="6"/>
  <c r="AB167" i="6"/>
  <c r="Y181" i="6"/>
  <c r="Y183" i="6" s="1"/>
  <c r="Y182" i="6"/>
  <c r="Y165" i="6"/>
  <c r="Y185" i="6" s="1"/>
  <c r="Y166" i="6"/>
  <c r="Y184" i="6"/>
  <c r="X169" i="6"/>
  <c r="X171" i="6" s="1"/>
  <c r="X170" i="6"/>
  <c r="T166" i="6"/>
  <c r="T184" i="6"/>
  <c r="T188" i="6" s="1"/>
  <c r="T165" i="6"/>
  <c r="T185" i="6" s="1"/>
  <c r="O177" i="6"/>
  <c r="O178" i="6"/>
  <c r="O179" i="6" s="1"/>
  <c r="AM176" i="6"/>
  <c r="O184" i="6"/>
  <c r="N174" i="6"/>
  <c r="N173" i="6"/>
  <c r="N184" i="6"/>
  <c r="K178" i="6"/>
  <c r="K177" i="6"/>
  <c r="K184" i="6"/>
  <c r="I177" i="6"/>
  <c r="I178" i="6"/>
  <c r="I179" i="6" s="1"/>
  <c r="G170" i="6"/>
  <c r="AL168" i="6"/>
  <c r="G169" i="6"/>
  <c r="AH188" i="5"/>
  <c r="AH33" i="13"/>
  <c r="AF188" i="5"/>
  <c r="AF33" i="13" s="1"/>
  <c r="W188" i="5"/>
  <c r="W33" i="13"/>
  <c r="D188" i="5"/>
  <c r="D33" i="13" s="1"/>
  <c r="AD175" i="6"/>
  <c r="AA182" i="6"/>
  <c r="AA183" i="6" s="1"/>
  <c r="AA174" i="6"/>
  <c r="AA175" i="6"/>
  <c r="AA166" i="6"/>
  <c r="AA186" i="6" s="1"/>
  <c r="Z178" i="6"/>
  <c r="Z170" i="6"/>
  <c r="S183" i="6"/>
  <c r="Q170" i="6"/>
  <c r="Q171" i="6" s="1"/>
  <c r="O169" i="6"/>
  <c r="O171" i="6" s="1"/>
  <c r="O170" i="6"/>
  <c r="N182" i="6"/>
  <c r="N183" i="6"/>
  <c r="K170" i="6"/>
  <c r="K171" i="6" s="1"/>
  <c r="C169" i="6"/>
  <c r="C170" i="6"/>
  <c r="X188" i="5"/>
  <c r="X33" i="13" s="1"/>
  <c r="X34" i="13" s="1"/>
  <c r="Y33" i="17" s="1"/>
  <c r="V188" i="5"/>
  <c r="V33" i="13"/>
  <c r="W34" i="13" s="1"/>
  <c r="X33" i="17" s="1"/>
  <c r="U188" i="5"/>
  <c r="U33" i="13"/>
  <c r="U34" i="13" s="1"/>
  <c r="V33" i="17" s="1"/>
  <c r="O188" i="5"/>
  <c r="O33" i="13"/>
  <c r="M188" i="5"/>
  <c r="M33" i="13" s="1"/>
  <c r="H188" i="5"/>
  <c r="H33" i="13"/>
  <c r="H34" i="13" s="1"/>
  <c r="I33" i="17" s="1"/>
  <c r="AD183" i="6"/>
  <c r="AA178" i="6"/>
  <c r="AA179" i="6" s="1"/>
  <c r="AA170" i="6"/>
  <c r="AA171" i="6"/>
  <c r="Z182" i="6"/>
  <c r="Z183" i="6" s="1"/>
  <c r="Z174" i="6"/>
  <c r="Z175" i="6"/>
  <c r="Z166" i="6"/>
  <c r="Z167" i="6" s="1"/>
  <c r="W171" i="6"/>
  <c r="V165" i="6"/>
  <c r="V167" i="6" s="1"/>
  <c r="V166" i="6"/>
  <c r="V186" i="6" s="1"/>
  <c r="U178" i="6"/>
  <c r="U179" i="6" s="1"/>
  <c r="T174" i="6"/>
  <c r="T175" i="6"/>
  <c r="R167" i="6"/>
  <c r="N166" i="6"/>
  <c r="N167" i="6" s="1"/>
  <c r="M171" i="6"/>
  <c r="I169" i="6"/>
  <c r="I171" i="6"/>
  <c r="I170" i="6"/>
  <c r="I186" i="6" s="1"/>
  <c r="G178" i="6"/>
  <c r="G179" i="6"/>
  <c r="R171" i="6"/>
  <c r="P183" i="6"/>
  <c r="P167" i="6"/>
  <c r="O181" i="6"/>
  <c r="O182" i="6"/>
  <c r="O173" i="6"/>
  <c r="O175" i="6" s="1"/>
  <c r="O174" i="6"/>
  <c r="O165" i="6"/>
  <c r="O166" i="6"/>
  <c r="I181" i="6"/>
  <c r="I182" i="6"/>
  <c r="I173" i="6"/>
  <c r="I174" i="6"/>
  <c r="I165" i="6"/>
  <c r="I166" i="6"/>
  <c r="H183" i="6"/>
  <c r="D183" i="6"/>
  <c r="C181" i="6"/>
  <c r="C182" i="6"/>
  <c r="C173" i="6"/>
  <c r="C174" i="6"/>
  <c r="C165" i="6"/>
  <c r="C166" i="6"/>
  <c r="B183" i="6"/>
  <c r="B167" i="6"/>
  <c r="U182" i="6"/>
  <c r="U183" i="6" s="1"/>
  <c r="U174" i="6"/>
  <c r="U175" i="6"/>
  <c r="U166" i="6"/>
  <c r="U167" i="6" s="1"/>
  <c r="T178" i="6"/>
  <c r="T179" i="6"/>
  <c r="T170" i="6"/>
  <c r="T171" i="6" s="1"/>
  <c r="Q182" i="6"/>
  <c r="Q183" i="6"/>
  <c r="Q174" i="6"/>
  <c r="Q175" i="6" s="1"/>
  <c r="Q166" i="6"/>
  <c r="Q167" i="6"/>
  <c r="N178" i="6"/>
  <c r="N170" i="6"/>
  <c r="M179" i="6"/>
  <c r="L171" i="6"/>
  <c r="K182" i="6"/>
  <c r="K183" i="6" s="1"/>
  <c r="K174" i="6"/>
  <c r="K175" i="6"/>
  <c r="K166" i="6"/>
  <c r="H171" i="6"/>
  <c r="G182" i="6"/>
  <c r="G183" i="6"/>
  <c r="G174" i="6"/>
  <c r="G175" i="6" s="1"/>
  <c r="G166" i="6"/>
  <c r="G167" i="6"/>
  <c r="D171" i="6"/>
  <c r="P142" i="5"/>
  <c r="P141" i="5"/>
  <c r="X142" i="5"/>
  <c r="X141" i="5"/>
  <c r="AF142" i="5"/>
  <c r="AF141" i="5"/>
  <c r="AM132" i="5"/>
  <c r="AM134" i="5"/>
  <c r="AN139" i="5"/>
  <c r="M140" i="5"/>
  <c r="M142" i="5"/>
  <c r="AC140" i="5"/>
  <c r="AC142" i="5"/>
  <c r="AP139" i="5"/>
  <c r="X188" i="6"/>
  <c r="X190" i="5" s="1"/>
  <c r="AP126" i="5"/>
  <c r="AN132" i="5"/>
  <c r="J142" i="5"/>
  <c r="J141" i="5"/>
  <c r="N142" i="5"/>
  <c r="N141" i="5"/>
  <c r="R142" i="5"/>
  <c r="R141" i="5"/>
  <c r="V142" i="5"/>
  <c r="V141" i="5"/>
  <c r="Z142" i="5"/>
  <c r="Z141" i="5"/>
  <c r="AH142" i="5"/>
  <c r="AH141" i="5"/>
  <c r="L142" i="5"/>
  <c r="L141" i="5"/>
  <c r="T142" i="5"/>
  <c r="T141" i="5"/>
  <c r="AB142" i="5"/>
  <c r="AB141" i="5"/>
  <c r="AJ142" i="5"/>
  <c r="AJ141" i="5"/>
  <c r="AP124" i="5"/>
  <c r="T140" i="5"/>
  <c r="AJ140" i="5"/>
  <c r="Q140" i="5"/>
  <c r="Q142" i="5"/>
  <c r="Y140" i="5"/>
  <c r="Y142" i="5"/>
  <c r="AG140" i="5"/>
  <c r="AG142" i="5"/>
  <c r="AM126" i="5"/>
  <c r="AM124" i="5"/>
  <c r="AO134" i="5"/>
  <c r="AO132" i="5"/>
  <c r="AL124" i="5"/>
  <c r="AN134" i="5"/>
  <c r="P140" i="5"/>
  <c r="X140" i="5"/>
  <c r="AF140" i="5"/>
  <c r="M141" i="5"/>
  <c r="AC141" i="5"/>
  <c r="K142" i="5"/>
  <c r="K140" i="5"/>
  <c r="O142" i="5"/>
  <c r="O140" i="5"/>
  <c r="S142" i="5"/>
  <c r="S140" i="5"/>
  <c r="W142" i="5"/>
  <c r="W140" i="5"/>
  <c r="AA142" i="5"/>
  <c r="AA140" i="5"/>
  <c r="AE142" i="5"/>
  <c r="AE140" i="5"/>
  <c r="AI142" i="5"/>
  <c r="AI140" i="5"/>
  <c r="AO139" i="6"/>
  <c r="AO124" i="5"/>
  <c r="AO126" i="5"/>
  <c r="AI136" i="6"/>
  <c r="AP136" i="6" s="1"/>
  <c r="AI137" i="6"/>
  <c r="AP137" i="6"/>
  <c r="AI128" i="6"/>
  <c r="AI129" i="6"/>
  <c r="AI120" i="6"/>
  <c r="AI121" i="6"/>
  <c r="AB132" i="6"/>
  <c r="AB133" i="6"/>
  <c r="AB124" i="6"/>
  <c r="AN124" i="6" s="1"/>
  <c r="AB125" i="6"/>
  <c r="Z132" i="6"/>
  <c r="AN132" i="6"/>
  <c r="Z133" i="6"/>
  <c r="AN133" i="6" s="1"/>
  <c r="Z124" i="6"/>
  <c r="Z125" i="6"/>
  <c r="AN125" i="6" s="1"/>
  <c r="X137" i="6"/>
  <c r="X129" i="6"/>
  <c r="X121" i="6"/>
  <c r="M124" i="6"/>
  <c r="M125" i="6"/>
  <c r="H142" i="6"/>
  <c r="F132" i="6"/>
  <c r="F133" i="6"/>
  <c r="F134" i="6"/>
  <c r="D120" i="6"/>
  <c r="D122" i="6" s="1"/>
  <c r="D121" i="6"/>
  <c r="AL119" i="6"/>
  <c r="AM135" i="6"/>
  <c r="AM119" i="6"/>
  <c r="AN135" i="6"/>
  <c r="AN119" i="6"/>
  <c r="AP135" i="6"/>
  <c r="AP119" i="6"/>
  <c r="B141" i="6"/>
  <c r="D139" i="6"/>
  <c r="AJ188" i="5"/>
  <c r="AJ33" i="13" s="1"/>
  <c r="AG188" i="5"/>
  <c r="AG33" i="13" s="1"/>
  <c r="AH34" i="13" s="1"/>
  <c r="AI33" i="17" s="1"/>
  <c r="AB188" i="5"/>
  <c r="AB33" i="13"/>
  <c r="AA188" i="5"/>
  <c r="AA33" i="13" s="1"/>
  <c r="AJ130" i="6"/>
  <c r="AH126" i="6"/>
  <c r="AG137" i="6"/>
  <c r="AG138" i="6"/>
  <c r="AG129" i="6"/>
  <c r="AG130" i="6" s="1"/>
  <c r="AG121" i="6"/>
  <c r="AG122" i="6" s="1"/>
  <c r="AE137" i="6"/>
  <c r="AO137" i="6"/>
  <c r="AE129" i="6"/>
  <c r="AE130" i="6" s="1"/>
  <c r="AE121" i="6"/>
  <c r="AC134" i="6"/>
  <c r="AA134" i="6"/>
  <c r="V137" i="6"/>
  <c r="V138" i="6" s="1"/>
  <c r="V128" i="6"/>
  <c r="V130" i="6"/>
  <c r="V120" i="6"/>
  <c r="U132" i="6"/>
  <c r="U134" i="6"/>
  <c r="U124" i="6"/>
  <c r="U126" i="6" s="1"/>
  <c r="R124" i="6"/>
  <c r="R125" i="6"/>
  <c r="Q120" i="6"/>
  <c r="Q122" i="6" s="1"/>
  <c r="Q121" i="6"/>
  <c r="M132" i="6"/>
  <c r="M133" i="6"/>
  <c r="M134" i="6" s="1"/>
  <c r="J136" i="6"/>
  <c r="J138" i="6"/>
  <c r="J130" i="6"/>
  <c r="J128" i="6"/>
  <c r="J120" i="6"/>
  <c r="I132" i="6"/>
  <c r="I134" i="6" s="1"/>
  <c r="I124" i="6"/>
  <c r="I126" i="6" s="1"/>
  <c r="D128" i="6"/>
  <c r="D130" i="6" s="1"/>
  <c r="D129" i="6"/>
  <c r="B130" i="6"/>
  <c r="AK137" i="6"/>
  <c r="AK138" i="6" s="1"/>
  <c r="AK133" i="6"/>
  <c r="AK134" i="6" s="1"/>
  <c r="AK129" i="6"/>
  <c r="AK130" i="6" s="1"/>
  <c r="AK125" i="6"/>
  <c r="AK126" i="6"/>
  <c r="AK121" i="6"/>
  <c r="AK122" i="6" s="1"/>
  <c r="AP122" i="6" s="1"/>
  <c r="AI132" i="6"/>
  <c r="AP132" i="6" s="1"/>
  <c r="AI133" i="6"/>
  <c r="AP133" i="6"/>
  <c r="AI124" i="6"/>
  <c r="AI126" i="6" s="1"/>
  <c r="AP126" i="6" s="1"/>
  <c r="AI125" i="6"/>
  <c r="AD134" i="6"/>
  <c r="AC122" i="6"/>
  <c r="AB136" i="6"/>
  <c r="AB138" i="6" s="1"/>
  <c r="AB137" i="6"/>
  <c r="AB128" i="6"/>
  <c r="AB130" i="6" s="1"/>
  <c r="AB129" i="6"/>
  <c r="AB120" i="6"/>
  <c r="AB121" i="6"/>
  <c r="AA122" i="6"/>
  <c r="Z136" i="6"/>
  <c r="Z137" i="6"/>
  <c r="Z128" i="6"/>
  <c r="AN128" i="6" s="1"/>
  <c r="Z129" i="6"/>
  <c r="AN129" i="6"/>
  <c r="Z120" i="6"/>
  <c r="Z121" i="6"/>
  <c r="X133" i="6"/>
  <c r="X134" i="6"/>
  <c r="X125" i="6"/>
  <c r="X126" i="6" s="1"/>
  <c r="R132" i="6"/>
  <c r="R133" i="6"/>
  <c r="R134" i="6" s="1"/>
  <c r="Q128" i="6"/>
  <c r="Q129" i="6"/>
  <c r="Q130" i="6" s="1"/>
  <c r="N124" i="6"/>
  <c r="N125" i="6"/>
  <c r="N126" i="6" s="1"/>
  <c r="D136" i="6"/>
  <c r="D138" i="6" s="1"/>
  <c r="D137" i="6"/>
  <c r="C124" i="6"/>
  <c r="C125" i="6"/>
  <c r="AM127" i="6"/>
  <c r="AN127" i="6"/>
  <c r="AP127" i="6"/>
  <c r="C139" i="6"/>
  <c r="Y188" i="5"/>
  <c r="Y33" i="13" s="1"/>
  <c r="N188" i="5"/>
  <c r="N33" i="13"/>
  <c r="AJ138" i="6"/>
  <c r="AJ122" i="6"/>
  <c r="AI130" i="6"/>
  <c r="AI122" i="6"/>
  <c r="AH134" i="6"/>
  <c r="AG133" i="6"/>
  <c r="AG134" i="6"/>
  <c r="AG125" i="6"/>
  <c r="AG126" i="6" s="1"/>
  <c r="AE133" i="6"/>
  <c r="AE134" i="6"/>
  <c r="AE125" i="6"/>
  <c r="AC126" i="6"/>
  <c r="AB134" i="6"/>
  <c r="AB126" i="6"/>
  <c r="AA126" i="6"/>
  <c r="X136" i="6"/>
  <c r="X138" i="6"/>
  <c r="X128" i="6"/>
  <c r="X130" i="6" s="1"/>
  <c r="X120" i="6"/>
  <c r="X122" i="6" s="1"/>
  <c r="Q136" i="6"/>
  <c r="Q138" i="6" s="1"/>
  <c r="Q137" i="6"/>
  <c r="N132" i="6"/>
  <c r="N134" i="6"/>
  <c r="N133" i="6"/>
  <c r="L138" i="6"/>
  <c r="G138" i="6"/>
  <c r="F126" i="6"/>
  <c r="F124" i="6"/>
  <c r="F125" i="6"/>
  <c r="F141" i="6"/>
  <c r="C132" i="6"/>
  <c r="C134" i="6" s="1"/>
  <c r="C133" i="6"/>
  <c r="R136" i="6"/>
  <c r="R138" i="6" s="1"/>
  <c r="R128" i="6"/>
  <c r="R130" i="6"/>
  <c r="R120" i="6"/>
  <c r="R122" i="6" s="1"/>
  <c r="Q132" i="6"/>
  <c r="Q134" i="6"/>
  <c r="Q124" i="6"/>
  <c r="Q126" i="6" s="1"/>
  <c r="N136" i="6"/>
  <c r="N128" i="6"/>
  <c r="N130" i="6"/>
  <c r="N120" i="6"/>
  <c r="M136" i="6"/>
  <c r="M138" i="6"/>
  <c r="M130" i="6"/>
  <c r="M128" i="6"/>
  <c r="M120" i="6"/>
  <c r="F138" i="6"/>
  <c r="F136" i="6"/>
  <c r="F128" i="6"/>
  <c r="F130" i="6"/>
  <c r="F122" i="6"/>
  <c r="F120" i="6"/>
  <c r="D132" i="6"/>
  <c r="D134" i="6"/>
  <c r="D124" i="6"/>
  <c r="D126" i="6" s="1"/>
  <c r="C136" i="6"/>
  <c r="C138" i="6"/>
  <c r="C128" i="6"/>
  <c r="C120" i="6"/>
  <c r="C122" i="6"/>
  <c r="V132" i="6"/>
  <c r="V134" i="6" s="1"/>
  <c r="V124" i="6"/>
  <c r="V126" i="6"/>
  <c r="U136" i="6"/>
  <c r="U138" i="6" s="1"/>
  <c r="U128" i="6"/>
  <c r="U130" i="6"/>
  <c r="U120" i="6"/>
  <c r="J132" i="6"/>
  <c r="J134" i="6" s="1"/>
  <c r="J124" i="6"/>
  <c r="J126" i="6" s="1"/>
  <c r="I136" i="6"/>
  <c r="I138" i="6" s="1"/>
  <c r="I128" i="6"/>
  <c r="I130" i="6" s="1"/>
  <c r="I120" i="6"/>
  <c r="I140" i="6" s="1"/>
  <c r="W97" i="5"/>
  <c r="W95" i="5"/>
  <c r="W96" i="5"/>
  <c r="AO75" i="5"/>
  <c r="AO76" i="5"/>
  <c r="AO77" i="5"/>
  <c r="Z92" i="6"/>
  <c r="Z91" i="6"/>
  <c r="AN90" i="6"/>
  <c r="AN87" i="5"/>
  <c r="AN88" i="5"/>
  <c r="AH92" i="6"/>
  <c r="AH91" i="6"/>
  <c r="AH93" i="6" s="1"/>
  <c r="AP90" i="6"/>
  <c r="G79" i="6"/>
  <c r="G81" i="6" s="1"/>
  <c r="G80" i="6"/>
  <c r="O97" i="5"/>
  <c r="O188" i="6"/>
  <c r="O191" i="5"/>
  <c r="AH76" i="6"/>
  <c r="AH75" i="6"/>
  <c r="AP74" i="6"/>
  <c r="AG83" i="6"/>
  <c r="AG95" i="6" s="1"/>
  <c r="AG84" i="6"/>
  <c r="AG96" i="6"/>
  <c r="AE83" i="6"/>
  <c r="AE84" i="6"/>
  <c r="AE85" i="6" s="1"/>
  <c r="Z76" i="6"/>
  <c r="Z75" i="6"/>
  <c r="AN74" i="6"/>
  <c r="Y83" i="6"/>
  <c r="Y84" i="6"/>
  <c r="W83" i="6"/>
  <c r="W85" i="6" s="1"/>
  <c r="W84" i="6"/>
  <c r="J97" i="5"/>
  <c r="J95" i="5"/>
  <c r="Z94" i="6"/>
  <c r="Z188" i="6" s="1"/>
  <c r="AL89" i="5"/>
  <c r="AL88" i="5"/>
  <c r="AM77" i="5"/>
  <c r="AM76" i="5"/>
  <c r="AP89" i="5"/>
  <c r="AP88" i="5"/>
  <c r="AK93" i="6"/>
  <c r="AK91" i="6"/>
  <c r="AK92" i="6"/>
  <c r="AD92" i="6"/>
  <c r="AD91" i="6"/>
  <c r="AO90" i="6"/>
  <c r="U79" i="6"/>
  <c r="U80" i="6"/>
  <c r="U81" i="6"/>
  <c r="U94" i="6"/>
  <c r="D80" i="6"/>
  <c r="D81" i="6"/>
  <c r="D79" i="6"/>
  <c r="D94" i="6"/>
  <c r="AL78" i="6"/>
  <c r="O95" i="5"/>
  <c r="AE95" i="5"/>
  <c r="AH94" i="6"/>
  <c r="AK75" i="6"/>
  <c r="AK77" i="6" s="1"/>
  <c r="AK95" i="6"/>
  <c r="AK76" i="6"/>
  <c r="AK94" i="6"/>
  <c r="AI83" i="6"/>
  <c r="AP83" i="6" s="1"/>
  <c r="AI84" i="6"/>
  <c r="AI94" i="6"/>
  <c r="AI188" i="6"/>
  <c r="AI190" i="5" s="1"/>
  <c r="AO83" i="6"/>
  <c r="AD76" i="6"/>
  <c r="AD75" i="6"/>
  <c r="AD94" i="6"/>
  <c r="AC83" i="6"/>
  <c r="AC84" i="6"/>
  <c r="AC94" i="6"/>
  <c r="AA83" i="6"/>
  <c r="AA85" i="6" s="1"/>
  <c r="AA84" i="6"/>
  <c r="AA94" i="6"/>
  <c r="Q79" i="6"/>
  <c r="Q80" i="6"/>
  <c r="K79" i="6"/>
  <c r="K80" i="6"/>
  <c r="K81" i="6" s="1"/>
  <c r="P97" i="5"/>
  <c r="P96" i="5"/>
  <c r="X97" i="5"/>
  <c r="X96" i="5"/>
  <c r="AP94" i="5"/>
  <c r="AP188" i="5" s="1"/>
  <c r="V88" i="6"/>
  <c r="V89" i="6"/>
  <c r="V80" i="6"/>
  <c r="V81" i="6" s="1"/>
  <c r="U87" i="6"/>
  <c r="U88" i="6"/>
  <c r="U75" i="6"/>
  <c r="U95" i="6" s="1"/>
  <c r="U189" i="6" s="1"/>
  <c r="U76" i="6"/>
  <c r="R88" i="6"/>
  <c r="R89" i="6" s="1"/>
  <c r="R80" i="6"/>
  <c r="R81" i="6"/>
  <c r="Q87" i="6"/>
  <c r="Q89" i="6" s="1"/>
  <c r="Q88" i="6"/>
  <c r="Q75" i="6"/>
  <c r="Q77" i="6" s="1"/>
  <c r="Q76" i="6"/>
  <c r="P77" i="6"/>
  <c r="O89" i="6"/>
  <c r="N88" i="6"/>
  <c r="N80" i="6"/>
  <c r="N81" i="6" s="1"/>
  <c r="M89" i="6"/>
  <c r="L88" i="6"/>
  <c r="L89" i="6" s="1"/>
  <c r="L80" i="6"/>
  <c r="L81" i="6"/>
  <c r="K87" i="6"/>
  <c r="K88" i="6"/>
  <c r="K75" i="6"/>
  <c r="K76" i="6"/>
  <c r="K77" i="6" s="1"/>
  <c r="I89" i="6"/>
  <c r="H88" i="6"/>
  <c r="H89" i="6"/>
  <c r="H80" i="6"/>
  <c r="H81" i="6" s="1"/>
  <c r="G87" i="6"/>
  <c r="G89" i="6"/>
  <c r="G88" i="6"/>
  <c r="G75" i="6"/>
  <c r="G76" i="6"/>
  <c r="G77" i="6"/>
  <c r="E85" i="6"/>
  <c r="D88" i="6"/>
  <c r="D89" i="6"/>
  <c r="D76" i="6"/>
  <c r="D75" i="6"/>
  <c r="C91" i="6"/>
  <c r="C92" i="6"/>
  <c r="C83" i="6"/>
  <c r="C84" i="6"/>
  <c r="AL84" i="6" s="1"/>
  <c r="AL82" i="6"/>
  <c r="C75" i="6"/>
  <c r="C76" i="6"/>
  <c r="AN80" i="5"/>
  <c r="AM92" i="5"/>
  <c r="I95" i="5"/>
  <c r="M95" i="5"/>
  <c r="H94" i="6"/>
  <c r="K94" i="6"/>
  <c r="N94" i="6"/>
  <c r="V94" i="6"/>
  <c r="AL74" i="6"/>
  <c r="AM86" i="6"/>
  <c r="AO86" i="6"/>
  <c r="C94" i="6"/>
  <c r="G94" i="6"/>
  <c r="AO94" i="5"/>
  <c r="AK85" i="6"/>
  <c r="AI77" i="6"/>
  <c r="AH84" i="6"/>
  <c r="AP82" i="6"/>
  <c r="AE77" i="6"/>
  <c r="AD84" i="6"/>
  <c r="AO82" i="6"/>
  <c r="AA93" i="6"/>
  <c r="AA77" i="6"/>
  <c r="Z84" i="6"/>
  <c r="AN82" i="6"/>
  <c r="W93" i="6"/>
  <c r="W77" i="6"/>
  <c r="U83" i="6"/>
  <c r="U85" i="6" s="1"/>
  <c r="U84" i="6"/>
  <c r="S93" i="6"/>
  <c r="S77" i="6"/>
  <c r="Q83" i="6"/>
  <c r="Q84" i="6"/>
  <c r="Q96" i="6" s="1"/>
  <c r="AM82" i="6"/>
  <c r="O93" i="6"/>
  <c r="K83" i="6"/>
  <c r="K84" i="6"/>
  <c r="K85" i="6"/>
  <c r="I93" i="6"/>
  <c r="G83" i="6"/>
  <c r="G85" i="6"/>
  <c r="G84" i="6"/>
  <c r="E89" i="6"/>
  <c r="D84" i="6"/>
  <c r="D85" i="6"/>
  <c r="D83" i="6"/>
  <c r="S188" i="6"/>
  <c r="S190" i="5"/>
  <c r="I96" i="5"/>
  <c r="L94" i="6"/>
  <c r="Q94" i="6"/>
  <c r="T97" i="5"/>
  <c r="T96" i="5"/>
  <c r="Y94" i="6"/>
  <c r="AB97" i="5"/>
  <c r="AB96" i="5"/>
  <c r="AG94" i="6"/>
  <c r="AJ97" i="5"/>
  <c r="AJ96" i="5"/>
  <c r="AL90" i="6"/>
  <c r="AM78" i="6"/>
  <c r="AO78" i="6"/>
  <c r="AN94" i="5"/>
  <c r="AK89" i="6"/>
  <c r="AK80" i="6"/>
  <c r="AK81" i="6" s="1"/>
  <c r="AI88" i="6"/>
  <c r="AI81" i="6"/>
  <c r="AH81" i="6"/>
  <c r="AG89" i="6"/>
  <c r="AE88" i="6"/>
  <c r="AE89" i="6" s="1"/>
  <c r="AO88" i="6"/>
  <c r="AE81" i="6"/>
  <c r="AD81" i="6"/>
  <c r="AC89" i="6"/>
  <c r="AA88" i="6"/>
  <c r="Z81" i="6"/>
  <c r="Y89" i="6"/>
  <c r="W88" i="6"/>
  <c r="W89" i="6" s="1"/>
  <c r="U91" i="6"/>
  <c r="U93" i="6" s="1"/>
  <c r="U92" i="6"/>
  <c r="Q91" i="6"/>
  <c r="Q92" i="6"/>
  <c r="K91" i="6"/>
  <c r="K92" i="6"/>
  <c r="K93" i="6" s="1"/>
  <c r="G91" i="6"/>
  <c r="G92" i="6"/>
  <c r="G93" i="6"/>
  <c r="D92" i="6"/>
  <c r="D93" i="6" s="1"/>
  <c r="D91" i="6"/>
  <c r="V92" i="6"/>
  <c r="V93" i="6"/>
  <c r="V84" i="6"/>
  <c r="V85" i="6" s="1"/>
  <c r="V76" i="6"/>
  <c r="V96" i="6"/>
  <c r="S81" i="6"/>
  <c r="R92" i="6"/>
  <c r="R93" i="6"/>
  <c r="R84" i="6"/>
  <c r="R85" i="6" s="1"/>
  <c r="R76" i="6"/>
  <c r="R77" i="6"/>
  <c r="O81" i="6"/>
  <c r="N92" i="6"/>
  <c r="N84" i="6"/>
  <c r="N76" i="6"/>
  <c r="M81" i="6"/>
  <c r="L92" i="6"/>
  <c r="L93" i="6"/>
  <c r="L84" i="6"/>
  <c r="L85" i="6" s="1"/>
  <c r="L76" i="6"/>
  <c r="L77" i="6"/>
  <c r="H92" i="6"/>
  <c r="H93" i="6" s="1"/>
  <c r="H84" i="6"/>
  <c r="H85" i="6"/>
  <c r="H76" i="6"/>
  <c r="C87" i="6"/>
  <c r="C88" i="6"/>
  <c r="C79" i="6"/>
  <c r="C80" i="6"/>
  <c r="T50" i="5"/>
  <c r="L30" i="6"/>
  <c r="J30" i="6"/>
  <c r="J32" i="6" s="1"/>
  <c r="H30" i="6"/>
  <c r="F30" i="6"/>
  <c r="F32" i="6" s="1"/>
  <c r="D30" i="6"/>
  <c r="B30" i="6"/>
  <c r="AO30" i="6"/>
  <c r="AL29" i="6"/>
  <c r="AB32" i="6"/>
  <c r="Z32" i="6"/>
  <c r="AI52" i="5"/>
  <c r="AI50" i="5"/>
  <c r="M30" i="6"/>
  <c r="K49" i="6"/>
  <c r="K51" i="5" s="1"/>
  <c r="K30" i="6"/>
  <c r="K32" i="6"/>
  <c r="I32" i="6"/>
  <c r="I30" i="6"/>
  <c r="G30" i="6"/>
  <c r="G32" i="6" s="1"/>
  <c r="E32" i="6"/>
  <c r="E30" i="6"/>
  <c r="C30" i="6"/>
  <c r="C32" i="6" s="1"/>
  <c r="AM32" i="6"/>
  <c r="U51" i="5"/>
  <c r="Z52" i="5"/>
  <c r="AN31" i="5"/>
  <c r="AN32" i="5"/>
  <c r="L31" i="6"/>
  <c r="L32" i="6" s="1"/>
  <c r="J31" i="6"/>
  <c r="H31" i="6"/>
  <c r="H32" i="6" s="1"/>
  <c r="F31" i="6"/>
  <c r="D31" i="6"/>
  <c r="D32" i="6" s="1"/>
  <c r="B31" i="6"/>
  <c r="AM31" i="6"/>
  <c r="AA32" i="6"/>
  <c r="AJ49" i="6"/>
  <c r="AJ50" i="5"/>
  <c r="AH49" i="6"/>
  <c r="AF32" i="6"/>
  <c r="AD32" i="6"/>
  <c r="AK30" i="6"/>
  <c r="AK32" i="6" s="1"/>
  <c r="AJ30" i="6"/>
  <c r="AJ32" i="6"/>
  <c r="AI30" i="6"/>
  <c r="AI32" i="6" s="1"/>
  <c r="AH30" i="6"/>
  <c r="AP30" i="6"/>
  <c r="AG31" i="6"/>
  <c r="AF31" i="6"/>
  <c r="AE31" i="6"/>
  <c r="AE32" i="6"/>
  <c r="AD31" i="6"/>
  <c r="AF49" i="6"/>
  <c r="AO29" i="6"/>
  <c r="AL36" i="5"/>
  <c r="AL34" i="5"/>
  <c r="AL35" i="5"/>
  <c r="AK42" i="6"/>
  <c r="AK43" i="6"/>
  <c r="AK44" i="6" s="1"/>
  <c r="AP41" i="6"/>
  <c r="AK49" i="6"/>
  <c r="AO36" i="5"/>
  <c r="AO35" i="5"/>
  <c r="AO49" i="6"/>
  <c r="B42" i="6"/>
  <c r="B44" i="6" s="1"/>
  <c r="B43" i="6"/>
  <c r="AL41" i="6"/>
  <c r="AC42" i="6"/>
  <c r="AC44" i="6" s="1"/>
  <c r="AC43" i="6"/>
  <c r="AN41" i="6"/>
  <c r="AB34" i="6"/>
  <c r="AB50" i="6" s="1"/>
  <c r="AB35" i="6"/>
  <c r="AB49" i="6"/>
  <c r="AN33" i="6"/>
  <c r="P50" i="5"/>
  <c r="P51" i="5"/>
  <c r="P52" i="5"/>
  <c r="P188" i="6"/>
  <c r="AC49" i="6"/>
  <c r="AJ51" i="5"/>
  <c r="AJ52" i="5"/>
  <c r="AN49" i="5"/>
  <c r="AE188" i="6"/>
  <c r="AE51" i="5"/>
  <c r="AE52" i="5"/>
  <c r="AE50" i="5"/>
  <c r="AO34" i="5"/>
  <c r="L42" i="6"/>
  <c r="L43" i="6"/>
  <c r="L44" i="6" s="1"/>
  <c r="L49" i="6"/>
  <c r="D42" i="6"/>
  <c r="D43" i="6"/>
  <c r="D44" i="6"/>
  <c r="AM42" i="6"/>
  <c r="Q44" i="6"/>
  <c r="V38" i="6"/>
  <c r="V40" i="6" s="1"/>
  <c r="V50" i="6"/>
  <c r="V39" i="6"/>
  <c r="V49" i="6"/>
  <c r="N38" i="6"/>
  <c r="N40" i="6" s="1"/>
  <c r="N39" i="6"/>
  <c r="AM37" i="6"/>
  <c r="AM49" i="6" s="1"/>
  <c r="AM51" i="5" s="1"/>
  <c r="N49" i="6"/>
  <c r="AC48" i="6"/>
  <c r="AN46" i="6"/>
  <c r="AC40" i="6"/>
  <c r="AN40" i="6"/>
  <c r="AN38" i="6"/>
  <c r="H42" i="6"/>
  <c r="H43" i="6"/>
  <c r="H49" i="6"/>
  <c r="H44" i="6"/>
  <c r="W50" i="5"/>
  <c r="W188" i="6"/>
  <c r="AM35" i="5"/>
  <c r="AM36" i="5"/>
  <c r="J42" i="6"/>
  <c r="J43" i="6"/>
  <c r="AL34" i="6"/>
  <c r="AM46" i="6"/>
  <c r="AO46" i="6"/>
  <c r="AL48" i="5"/>
  <c r="AL46" i="5"/>
  <c r="F42" i="6"/>
  <c r="F44" i="6" s="1"/>
  <c r="F43" i="6"/>
  <c r="AE42" i="6"/>
  <c r="AE44" i="6" s="1"/>
  <c r="AE43" i="6"/>
  <c r="K188" i="6"/>
  <c r="T51" i="5"/>
  <c r="T52" i="5"/>
  <c r="AL40" i="5"/>
  <c r="AL38" i="5"/>
  <c r="AO44" i="5"/>
  <c r="AO43" i="5"/>
  <c r="M39" i="6"/>
  <c r="M38" i="6"/>
  <c r="K39" i="6"/>
  <c r="K38" i="6"/>
  <c r="I39" i="6"/>
  <c r="I38" i="6"/>
  <c r="G39" i="6"/>
  <c r="G38" i="6"/>
  <c r="G40" i="6"/>
  <c r="E39" i="6"/>
  <c r="E38" i="6"/>
  <c r="C39" i="6"/>
  <c r="C38" i="6"/>
  <c r="C40" i="6"/>
  <c r="B34" i="13"/>
  <c r="C33" i="17" s="1"/>
  <c r="M49" i="6"/>
  <c r="AG50" i="5"/>
  <c r="AG52" i="5"/>
  <c r="AO42" i="5"/>
  <c r="AN48" i="5"/>
  <c r="AM43" i="5"/>
  <c r="AM44" i="5"/>
  <c r="V44" i="6"/>
  <c r="R38" i="6"/>
  <c r="R39" i="6"/>
  <c r="R40" i="6" s="1"/>
  <c r="R49" i="6"/>
  <c r="AD34" i="6"/>
  <c r="AD36" i="6" s="1"/>
  <c r="AD35" i="6"/>
  <c r="AD49" i="6"/>
  <c r="AJ34" i="6"/>
  <c r="AJ36" i="6" s="1"/>
  <c r="AJ35" i="6"/>
  <c r="AP33" i="6"/>
  <c r="G49" i="6"/>
  <c r="AO49" i="5"/>
  <c r="K35" i="6"/>
  <c r="I49" i="6"/>
  <c r="I35" i="6"/>
  <c r="I36" i="6"/>
  <c r="G36" i="6"/>
  <c r="G35" i="6"/>
  <c r="E49" i="6"/>
  <c r="E35" i="6"/>
  <c r="C35" i="6"/>
  <c r="C36" i="6" s="1"/>
  <c r="S48" i="6"/>
  <c r="T38" i="6"/>
  <c r="T50" i="6" s="1"/>
  <c r="T39" i="6"/>
  <c r="W36" i="6"/>
  <c r="O36" i="6"/>
  <c r="AN48" i="6"/>
  <c r="Z34" i="6"/>
  <c r="Z35" i="6"/>
  <c r="AG42" i="6"/>
  <c r="AG44" i="6"/>
  <c r="AP48" i="6"/>
  <c r="C49" i="6"/>
  <c r="AL49" i="5"/>
  <c r="AM49" i="5"/>
  <c r="K44" i="6"/>
  <c r="G44" i="6"/>
  <c r="J40" i="6"/>
  <c r="F40" i="6"/>
  <c r="M35" i="6"/>
  <c r="L36" i="6"/>
  <c r="L35" i="6"/>
  <c r="J49" i="6"/>
  <c r="J35" i="6"/>
  <c r="H36" i="6"/>
  <c r="H35" i="6"/>
  <c r="F49" i="6"/>
  <c r="F36" i="6"/>
  <c r="F35" i="6"/>
  <c r="D49" i="6"/>
  <c r="D35" i="6"/>
  <c r="B49" i="6"/>
  <c r="B35" i="6"/>
  <c r="Y48" i="6"/>
  <c r="Q48" i="6"/>
  <c r="X38" i="6"/>
  <c r="X40" i="6" s="1"/>
  <c r="X39" i="6"/>
  <c r="P38" i="6"/>
  <c r="P39" i="6"/>
  <c r="V36" i="6"/>
  <c r="N36" i="6"/>
  <c r="AA42" i="6"/>
  <c r="AA44" i="6"/>
  <c r="AN39" i="6"/>
  <c r="AE40" i="6"/>
  <c r="AF34" i="6"/>
  <c r="AF35" i="6"/>
  <c r="AI42" i="6"/>
  <c r="AI50" i="6"/>
  <c r="AB42" i="6"/>
  <c r="AB44" i="6" s="1"/>
  <c r="Z42" i="6"/>
  <c r="Z44" i="6" s="1"/>
  <c r="AN42" i="6"/>
  <c r="AF42" i="6"/>
  <c r="AD42" i="6"/>
  <c r="AO42" i="6"/>
  <c r="AJ42" i="6"/>
  <c r="AH42" i="6"/>
  <c r="Y38" i="6"/>
  <c r="Y40" i="6" s="1"/>
  <c r="W38" i="6"/>
  <c r="W50" i="6"/>
  <c r="U38" i="6"/>
  <c r="U40" i="6" s="1"/>
  <c r="AM40" i="6" s="1"/>
  <c r="S38" i="6"/>
  <c r="S40" i="6" s="1"/>
  <c r="Q38" i="6"/>
  <c r="Q40" i="6"/>
  <c r="O38" i="6"/>
  <c r="U50" i="6"/>
  <c r="AB43" i="6"/>
  <c r="Z43" i="6"/>
  <c r="AN43" i="6"/>
  <c r="AC34" i="6"/>
  <c r="AC36" i="6" s="1"/>
  <c r="AA34" i="6"/>
  <c r="AA50" i="6" s="1"/>
  <c r="AF43" i="6"/>
  <c r="AF44" i="6"/>
  <c r="AD43" i="6"/>
  <c r="AG34" i="6"/>
  <c r="AG36" i="6" s="1"/>
  <c r="AE34" i="6"/>
  <c r="AE50" i="6"/>
  <c r="AJ43" i="6"/>
  <c r="AJ44" i="6" s="1"/>
  <c r="AH43" i="6"/>
  <c r="AK34" i="6"/>
  <c r="AK50" i="6"/>
  <c r="AH36" i="6"/>
  <c r="D41" i="2"/>
  <c r="F14" i="4"/>
  <c r="G10" i="16"/>
  <c r="N14" i="4"/>
  <c r="W14" i="4"/>
  <c r="J23" i="13"/>
  <c r="J24" i="13" s="1"/>
  <c r="J30" i="13" s="1"/>
  <c r="AJ23" i="13"/>
  <c r="AJ24" i="13" s="1"/>
  <c r="AJ25" i="13" s="1"/>
  <c r="M72" i="7"/>
  <c r="I72" i="7"/>
  <c r="C23" i="13"/>
  <c r="C25" i="13" s="1"/>
  <c r="D26" i="13" s="1"/>
  <c r="E39" i="17" s="1"/>
  <c r="C24" i="13"/>
  <c r="W23" i="13"/>
  <c r="W24" i="13" s="1"/>
  <c r="G23" i="13"/>
  <c r="G24" i="13" s="1"/>
  <c r="G25" i="13" s="1"/>
  <c r="H26" i="13" s="1"/>
  <c r="I39" i="17" s="1"/>
  <c r="AE72" i="7"/>
  <c r="AE73" i="7"/>
  <c r="AI23" i="13"/>
  <c r="AI72" i="7"/>
  <c r="AI73" i="7" s="1"/>
  <c r="E23" i="13"/>
  <c r="AL10" i="14"/>
  <c r="AA23" i="13"/>
  <c r="AA72" i="7"/>
  <c r="AA73" i="7"/>
  <c r="AD23" i="13"/>
  <c r="AD72" i="7"/>
  <c r="AD73" i="7" s="1"/>
  <c r="AP72" i="7"/>
  <c r="AP73" i="7"/>
  <c r="AH73" i="7"/>
  <c r="AB72" i="7"/>
  <c r="AB73" i="7"/>
  <c r="AB23" i="13"/>
  <c r="AM10" i="14"/>
  <c r="AG72" i="7"/>
  <c r="AG73" i="7"/>
  <c r="AG23" i="13"/>
  <c r="R72" i="7"/>
  <c r="R73" i="7" s="1"/>
  <c r="R23" i="13"/>
  <c r="R25" i="13" s="1"/>
  <c r="S26" i="13" s="1"/>
  <c r="T39" i="17" s="1"/>
  <c r="R24" i="13"/>
  <c r="V23" i="13"/>
  <c r="V24" i="13" s="1"/>
  <c r="V30" i="13" s="1"/>
  <c r="V72" i="7"/>
  <c r="V73" i="7"/>
  <c r="Z73" i="7"/>
  <c r="P72" i="7"/>
  <c r="P73" i="7"/>
  <c r="P23" i="13"/>
  <c r="T72" i="7"/>
  <c r="T73" i="7" s="1"/>
  <c r="T23" i="13"/>
  <c r="T24" i="13"/>
  <c r="T30" i="13" s="1"/>
  <c r="X72" i="7"/>
  <c r="X73" i="7"/>
  <c r="X23" i="13"/>
  <c r="X24" i="13" s="1"/>
  <c r="N73" i="7"/>
  <c r="AM150" i="5"/>
  <c r="AM149" i="5"/>
  <c r="AM151" i="5"/>
  <c r="AN149" i="5"/>
  <c r="AN151" i="5"/>
  <c r="AN150" i="5"/>
  <c r="I163" i="6"/>
  <c r="Z155" i="6"/>
  <c r="AD151" i="6"/>
  <c r="AO149" i="6"/>
  <c r="AO163" i="5"/>
  <c r="AO161" i="5"/>
  <c r="AO162" i="5"/>
  <c r="AF185" i="5"/>
  <c r="AF186" i="5"/>
  <c r="AF187" i="5"/>
  <c r="R163" i="6"/>
  <c r="AN184" i="6"/>
  <c r="AF147" i="6"/>
  <c r="V185" i="6"/>
  <c r="P159" i="6"/>
  <c r="D155" i="6"/>
  <c r="Z159" i="6"/>
  <c r="AD147" i="6"/>
  <c r="AL157" i="5"/>
  <c r="AL159" i="5"/>
  <c r="AL158" i="5"/>
  <c r="U151" i="6"/>
  <c r="AH163" i="6"/>
  <c r="AM159" i="5"/>
  <c r="AM158" i="5"/>
  <c r="AM157" i="5"/>
  <c r="AO153" i="6"/>
  <c r="AN147" i="5"/>
  <c r="AN146" i="5"/>
  <c r="AN145" i="5"/>
  <c r="AD187" i="5"/>
  <c r="AD185" i="5"/>
  <c r="AD186" i="5"/>
  <c r="AL151" i="5"/>
  <c r="AL150" i="5"/>
  <c r="AL149" i="5"/>
  <c r="F155" i="6"/>
  <c r="AN149" i="6"/>
  <c r="AP151" i="5"/>
  <c r="AP150" i="5"/>
  <c r="AP149" i="5"/>
  <c r="Z147" i="6"/>
  <c r="Z163" i="6"/>
  <c r="AD159" i="6"/>
  <c r="AO157" i="6"/>
  <c r="AN162" i="5"/>
  <c r="AN163" i="5"/>
  <c r="AN161" i="5"/>
  <c r="Z187" i="5"/>
  <c r="Z185" i="5"/>
  <c r="Z186" i="5"/>
  <c r="D185" i="5"/>
  <c r="D187" i="5"/>
  <c r="D186" i="5"/>
  <c r="R159" i="6"/>
  <c r="AL188" i="5"/>
  <c r="B9" i="16" s="1"/>
  <c r="F17" i="4"/>
  <c r="P151" i="6"/>
  <c r="AD163" i="6"/>
  <c r="AN159" i="5"/>
  <c r="AN157" i="5"/>
  <c r="AN158" i="5"/>
  <c r="AH147" i="6"/>
  <c r="AN157" i="6"/>
  <c r="AO145" i="6"/>
  <c r="R151" i="6"/>
  <c r="AD185" i="6"/>
  <c r="AJ186" i="6"/>
  <c r="AP154" i="5"/>
  <c r="AP155" i="5"/>
  <c r="AP153" i="5"/>
  <c r="AL162" i="5"/>
  <c r="AL161" i="5"/>
  <c r="AL163" i="5"/>
  <c r="V185" i="5"/>
  <c r="V186" i="5"/>
  <c r="V187" i="5"/>
  <c r="AJ147" i="6"/>
  <c r="AP157" i="5"/>
  <c r="AP159" i="5"/>
  <c r="AP158" i="5"/>
  <c r="D151" i="6"/>
  <c r="R155" i="6"/>
  <c r="AA185" i="6"/>
  <c r="AP109" i="5"/>
  <c r="AP108" i="5"/>
  <c r="AP110" i="5"/>
  <c r="AL112" i="5"/>
  <c r="AL113" i="5"/>
  <c r="AL114" i="5"/>
  <c r="AN114" i="5"/>
  <c r="AN112" i="5"/>
  <c r="AN113" i="5"/>
  <c r="Y140" i="6"/>
  <c r="Y102" i="6"/>
  <c r="AM113" i="5"/>
  <c r="AM114" i="5"/>
  <c r="AM112" i="5"/>
  <c r="AG110" i="6"/>
  <c r="I34" i="13"/>
  <c r="J33" i="17" s="1"/>
  <c r="U140" i="6"/>
  <c r="U141" i="5"/>
  <c r="AI34" i="13"/>
  <c r="AJ33" i="17" s="1"/>
  <c r="P118" i="6"/>
  <c r="AL106" i="5"/>
  <c r="AL104" i="5"/>
  <c r="AL105" i="5"/>
  <c r="F102" i="6"/>
  <c r="AF114" i="6"/>
  <c r="V34" i="13"/>
  <c r="W33" i="17" s="1"/>
  <c r="O189" i="5"/>
  <c r="X191" i="5"/>
  <c r="AD141" i="5"/>
  <c r="AK142" i="5"/>
  <c r="U142" i="5"/>
  <c r="AD110" i="6"/>
  <c r="AG140" i="6"/>
  <c r="AN104" i="5"/>
  <c r="AN106" i="5"/>
  <c r="AN105" i="5"/>
  <c r="Y110" i="6"/>
  <c r="F110" i="6"/>
  <c r="AG114" i="6"/>
  <c r="AN109" i="6"/>
  <c r="AG102" i="6"/>
  <c r="AG142" i="6" s="1"/>
  <c r="AC34" i="13"/>
  <c r="AD33" i="17" s="1"/>
  <c r="AO101" i="6"/>
  <c r="AO113" i="5"/>
  <c r="AO114" i="5"/>
  <c r="AO112" i="5"/>
  <c r="X189" i="5"/>
  <c r="AK141" i="5"/>
  <c r="AD142" i="5"/>
  <c r="AF140" i="6"/>
  <c r="AI110" i="6"/>
  <c r="F141" i="5"/>
  <c r="F140" i="5"/>
  <c r="F142" i="5"/>
  <c r="AM110" i="5"/>
  <c r="AM108" i="5"/>
  <c r="AM109" i="5"/>
  <c r="AO105" i="5"/>
  <c r="AO104" i="5"/>
  <c r="AO106" i="5"/>
  <c r="P106" i="6"/>
  <c r="P141" i="6"/>
  <c r="Y141" i="6"/>
  <c r="AP112" i="5"/>
  <c r="AP114" i="5"/>
  <c r="AP113" i="5"/>
  <c r="AO113" i="6"/>
  <c r="AM116" i="5"/>
  <c r="AM118" i="5"/>
  <c r="AM117" i="5"/>
  <c r="AA114" i="6"/>
  <c r="P110" i="6"/>
  <c r="AO104" i="6"/>
  <c r="AO67" i="5"/>
  <c r="AO69" i="5"/>
  <c r="AO68" i="5"/>
  <c r="AN57" i="5"/>
  <c r="AN55" i="5"/>
  <c r="AN56" i="5"/>
  <c r="T65" i="6"/>
  <c r="V57" i="6"/>
  <c r="V73" i="6"/>
  <c r="AB61" i="6"/>
  <c r="AN60" i="5"/>
  <c r="AN61" i="5"/>
  <c r="AN59" i="5"/>
  <c r="AN56" i="6"/>
  <c r="AO55" i="6"/>
  <c r="AE57" i="6"/>
  <c r="AF69" i="6"/>
  <c r="AN59" i="6"/>
  <c r="AE69" i="6"/>
  <c r="AO69" i="6"/>
  <c r="O190" i="5"/>
  <c r="H96" i="6"/>
  <c r="R96" i="6"/>
  <c r="R95" i="6"/>
  <c r="H61" i="6"/>
  <c r="O61" i="6"/>
  <c r="H95" i="6"/>
  <c r="AN68" i="6"/>
  <c r="AO60" i="6"/>
  <c r="AF96" i="6"/>
  <c r="AN73" i="5"/>
  <c r="AN72" i="5"/>
  <c r="AN71" i="5"/>
  <c r="M96" i="5"/>
  <c r="M97" i="5"/>
  <c r="AE65" i="6"/>
  <c r="AO65" i="6" s="1"/>
  <c r="J65" i="6"/>
  <c r="AM64" i="5"/>
  <c r="AM63" i="5"/>
  <c r="AM65" i="5"/>
  <c r="AO65" i="5"/>
  <c r="AO64" i="5"/>
  <c r="AO63" i="5"/>
  <c r="AL65" i="5"/>
  <c r="AL64" i="5"/>
  <c r="AL63" i="5"/>
  <c r="AN188" i="5"/>
  <c r="D9" i="16" s="1"/>
  <c r="L17" i="4"/>
  <c r="V17" i="4" s="1"/>
  <c r="D96" i="6"/>
  <c r="V95" i="6"/>
  <c r="O34" i="13"/>
  <c r="P33" i="17"/>
  <c r="D57" i="6"/>
  <c r="D73" i="6"/>
  <c r="N65" i="6"/>
  <c r="D61" i="6"/>
  <c r="O57" i="6"/>
  <c r="Z61" i="6"/>
  <c r="AB73" i="6"/>
  <c r="AO59" i="6"/>
  <c r="AF95" i="6"/>
  <c r="AM59" i="5"/>
  <c r="AM60" i="5"/>
  <c r="AM61" i="5"/>
  <c r="Z65" i="6"/>
  <c r="D69" i="6"/>
  <c r="T57" i="6"/>
  <c r="AN72" i="6"/>
  <c r="AO71" i="6"/>
  <c r="AE73" i="6"/>
  <c r="AO73" i="6" s="1"/>
  <c r="O65" i="6"/>
  <c r="AN55" i="6"/>
  <c r="AF57" i="6"/>
  <c r="O167" i="6"/>
  <c r="O183" i="6"/>
  <c r="G171" i="6"/>
  <c r="T167" i="6"/>
  <c r="AO178" i="5"/>
  <c r="AO179" i="5"/>
  <c r="AO177" i="5"/>
  <c r="AO171" i="5"/>
  <c r="AO170" i="5"/>
  <c r="AO169" i="5"/>
  <c r="AM165" i="5"/>
  <c r="AM167" i="5"/>
  <c r="AM166" i="5"/>
  <c r="AO169" i="6"/>
  <c r="AM170" i="5"/>
  <c r="AM169" i="5"/>
  <c r="AM171" i="5"/>
  <c r="X186" i="6"/>
  <c r="AG175" i="6"/>
  <c r="K167" i="6"/>
  <c r="N171" i="6"/>
  <c r="U186" i="6"/>
  <c r="C167" i="6"/>
  <c r="C183" i="6"/>
  <c r="I175" i="6"/>
  <c r="Z171" i="6"/>
  <c r="AA167" i="6"/>
  <c r="K186" i="5"/>
  <c r="K187" i="5"/>
  <c r="K185" i="5"/>
  <c r="N185" i="5"/>
  <c r="N187" i="5"/>
  <c r="N186" i="5"/>
  <c r="O186" i="5"/>
  <c r="O185" i="5"/>
  <c r="O187" i="5"/>
  <c r="T186" i="6"/>
  <c r="Y186" i="5"/>
  <c r="Y185" i="5"/>
  <c r="Y187" i="5"/>
  <c r="AG179" i="6"/>
  <c r="Q186" i="5"/>
  <c r="Q185" i="5"/>
  <c r="Q187" i="5"/>
  <c r="AG185" i="6"/>
  <c r="AO165" i="6"/>
  <c r="X185" i="6"/>
  <c r="AM178" i="5"/>
  <c r="AM177" i="5"/>
  <c r="AM179" i="5"/>
  <c r="AG186" i="5"/>
  <c r="AG185" i="5"/>
  <c r="AG187" i="5"/>
  <c r="U186" i="5"/>
  <c r="U187" i="5"/>
  <c r="U185" i="5"/>
  <c r="AO184" i="6"/>
  <c r="AG188" i="6"/>
  <c r="AG189" i="5" s="1"/>
  <c r="N179" i="6"/>
  <c r="C175" i="6"/>
  <c r="I185" i="6"/>
  <c r="I167" i="6"/>
  <c r="I183" i="6"/>
  <c r="Z186" i="6"/>
  <c r="C171" i="6"/>
  <c r="Z179" i="6"/>
  <c r="AL171" i="5"/>
  <c r="AL169" i="5"/>
  <c r="AL170" i="5"/>
  <c r="K179" i="6"/>
  <c r="N175" i="6"/>
  <c r="T185" i="5"/>
  <c r="T186" i="5"/>
  <c r="T187" i="5"/>
  <c r="Y186" i="6"/>
  <c r="AM181" i="5"/>
  <c r="AM182" i="5"/>
  <c r="AM183" i="5"/>
  <c r="AL177" i="5"/>
  <c r="AL178" i="5"/>
  <c r="AL179" i="5"/>
  <c r="AG167" i="6"/>
  <c r="X185" i="5"/>
  <c r="X187" i="5"/>
  <c r="X186" i="5"/>
  <c r="AP128" i="5"/>
  <c r="AP130" i="5"/>
  <c r="AP129" i="5"/>
  <c r="AL124" i="6"/>
  <c r="AN121" i="6"/>
  <c r="Z141" i="6"/>
  <c r="D141" i="5"/>
  <c r="D142" i="5"/>
  <c r="D140" i="5"/>
  <c r="AL122" i="5"/>
  <c r="AL120" i="5"/>
  <c r="AL121" i="5"/>
  <c r="AP121" i="6"/>
  <c r="AI141" i="6"/>
  <c r="Z122" i="6"/>
  <c r="AI134" i="6"/>
  <c r="AP134" i="6" s="1"/>
  <c r="J140" i="6"/>
  <c r="R126" i="6"/>
  <c r="AN136" i="5"/>
  <c r="AN138" i="5"/>
  <c r="AN137" i="5"/>
  <c r="V141" i="6"/>
  <c r="S191" i="5"/>
  <c r="I122" i="6"/>
  <c r="AL136" i="6"/>
  <c r="M122" i="6"/>
  <c r="AM137" i="6"/>
  <c r="X140" i="6"/>
  <c r="Z134" i="6"/>
  <c r="AN134" i="6" s="1"/>
  <c r="AI138" i="6"/>
  <c r="AP138" i="6" s="1"/>
  <c r="AM129" i="5"/>
  <c r="AM130" i="5"/>
  <c r="AM128" i="5"/>
  <c r="AP125" i="6"/>
  <c r="J122" i="6"/>
  <c r="AG141" i="6"/>
  <c r="AP122" i="5"/>
  <c r="AP120" i="5"/>
  <c r="AP139" i="6"/>
  <c r="AP121" i="5"/>
  <c r="AM121" i="5"/>
  <c r="AM139" i="6"/>
  <c r="AM120" i="5"/>
  <c r="AM122" i="5"/>
  <c r="AL125" i="6"/>
  <c r="X141" i="6"/>
  <c r="Z130" i="6"/>
  <c r="V140" i="6"/>
  <c r="AO121" i="6"/>
  <c r="AN120" i="5"/>
  <c r="AN122" i="5"/>
  <c r="AN121" i="5"/>
  <c r="Z126" i="6"/>
  <c r="AN126" i="6" s="1"/>
  <c r="AN130" i="5"/>
  <c r="AN128" i="5"/>
  <c r="AN129" i="5"/>
  <c r="Z140" i="6"/>
  <c r="AN120" i="6"/>
  <c r="Q141" i="6"/>
  <c r="X142" i="6"/>
  <c r="AP120" i="6"/>
  <c r="AI140" i="6"/>
  <c r="Z138" i="6"/>
  <c r="S189" i="5"/>
  <c r="U122" i="6"/>
  <c r="C130" i="6"/>
  <c r="F140" i="6"/>
  <c r="N122" i="6"/>
  <c r="N138" i="6"/>
  <c r="AE126" i="6"/>
  <c r="C142" i="5"/>
  <c r="C140" i="5"/>
  <c r="C141" i="5"/>
  <c r="C126" i="6"/>
  <c r="Q140" i="6"/>
  <c r="V122" i="6"/>
  <c r="AE122" i="6"/>
  <c r="AE138" i="6"/>
  <c r="AP138" i="5"/>
  <c r="AP136" i="5"/>
  <c r="AP137" i="5"/>
  <c r="AM137" i="5"/>
  <c r="AM138" i="5"/>
  <c r="AM136" i="5"/>
  <c r="M126" i="6"/>
  <c r="AO142" i="5"/>
  <c r="AO140" i="5"/>
  <c r="AO141" i="5"/>
  <c r="AB122" i="6"/>
  <c r="AN85" i="5"/>
  <c r="AN83" i="5"/>
  <c r="AN84" i="5"/>
  <c r="H96" i="5"/>
  <c r="H97" i="5"/>
  <c r="H95" i="5"/>
  <c r="K96" i="6"/>
  <c r="AP94" i="6"/>
  <c r="AP77" i="5"/>
  <c r="AP75" i="5"/>
  <c r="AP76" i="5"/>
  <c r="AI189" i="5"/>
  <c r="C81" i="6"/>
  <c r="N96" i="6"/>
  <c r="Q93" i="6"/>
  <c r="AO80" i="5"/>
  <c r="AO79" i="5"/>
  <c r="AO81" i="5"/>
  <c r="Y95" i="5"/>
  <c r="Y96" i="5"/>
  <c r="Y97" i="5"/>
  <c r="Y188" i="6"/>
  <c r="L97" i="5"/>
  <c r="L96" i="5"/>
  <c r="L95" i="5"/>
  <c r="Q85" i="6"/>
  <c r="AO89" i="5"/>
  <c r="AO87" i="5"/>
  <c r="AO88" i="5"/>
  <c r="N97" i="5"/>
  <c r="N96" i="5"/>
  <c r="N95" i="5"/>
  <c r="D95" i="6"/>
  <c r="U77" i="6"/>
  <c r="U97" i="6" s="1"/>
  <c r="U89" i="6"/>
  <c r="AA89" i="6"/>
  <c r="AI89" i="6"/>
  <c r="AC95" i="5"/>
  <c r="AC96" i="5"/>
  <c r="AC97" i="5"/>
  <c r="AD97" i="5"/>
  <c r="AD96" i="5"/>
  <c r="AD95" i="5"/>
  <c r="AO91" i="5"/>
  <c r="AO92" i="5"/>
  <c r="AO93" i="5"/>
  <c r="AP75" i="6"/>
  <c r="AO85" i="5"/>
  <c r="AO84" i="5"/>
  <c r="AO83" i="5"/>
  <c r="G97" i="5"/>
  <c r="G96" i="5"/>
  <c r="G95" i="5"/>
  <c r="AO75" i="6"/>
  <c r="AD95" i="6"/>
  <c r="AI191" i="5"/>
  <c r="AL88" i="6"/>
  <c r="H77" i="6"/>
  <c r="N85" i="6"/>
  <c r="V77" i="6"/>
  <c r="AM81" i="5"/>
  <c r="AM79" i="5"/>
  <c r="AM80" i="5"/>
  <c r="AG95" i="5"/>
  <c r="AG97" i="5"/>
  <c r="AG96" i="5"/>
  <c r="AM88" i="5"/>
  <c r="AM87" i="5"/>
  <c r="AM89" i="5"/>
  <c r="K97" i="5"/>
  <c r="K95" i="5"/>
  <c r="K96" i="5"/>
  <c r="C96" i="6"/>
  <c r="AL83" i="6"/>
  <c r="C85" i="6"/>
  <c r="D77" i="6"/>
  <c r="D97" i="6"/>
  <c r="K89" i="6"/>
  <c r="N89" i="6"/>
  <c r="U96" i="6"/>
  <c r="AC85" i="6"/>
  <c r="AD77" i="6"/>
  <c r="AL79" i="5"/>
  <c r="AL80" i="5"/>
  <c r="AL81" i="5"/>
  <c r="U95" i="5"/>
  <c r="U97" i="5"/>
  <c r="U96" i="5"/>
  <c r="AD93" i="6"/>
  <c r="Z97" i="5"/>
  <c r="Z96" i="5"/>
  <c r="Z95" i="5"/>
  <c r="AP76" i="6"/>
  <c r="AO94" i="6"/>
  <c r="AO188" i="6" s="1"/>
  <c r="C89" i="6"/>
  <c r="AL89" i="6"/>
  <c r="AL87" i="6"/>
  <c r="AL93" i="5"/>
  <c r="AL91" i="5"/>
  <c r="AL92" i="5"/>
  <c r="AP84" i="5"/>
  <c r="AP83" i="5"/>
  <c r="AP85" i="5"/>
  <c r="AL77" i="5"/>
  <c r="AL75" i="5"/>
  <c r="AL76" i="5"/>
  <c r="C95" i="6"/>
  <c r="C77" i="6"/>
  <c r="D96" i="5"/>
  <c r="D97" i="5"/>
  <c r="D95" i="5"/>
  <c r="AN76" i="5"/>
  <c r="AN75" i="5"/>
  <c r="AN77" i="5"/>
  <c r="AP93" i="5"/>
  <c r="AP91" i="5"/>
  <c r="AP92" i="5"/>
  <c r="N77" i="6"/>
  <c r="N93" i="6"/>
  <c r="Q97" i="5"/>
  <c r="Q95" i="5"/>
  <c r="Q96" i="5"/>
  <c r="Q188" i="6"/>
  <c r="AM83" i="5"/>
  <c r="AM84" i="5"/>
  <c r="AM85" i="5"/>
  <c r="Z85" i="6"/>
  <c r="AD85" i="6"/>
  <c r="AO84" i="6"/>
  <c r="AP84" i="6"/>
  <c r="AH85" i="6"/>
  <c r="C97" i="5"/>
  <c r="C96" i="5"/>
  <c r="C95" i="5"/>
  <c r="V97" i="5"/>
  <c r="V95" i="5"/>
  <c r="V96" i="5"/>
  <c r="AL84" i="5"/>
  <c r="AL83" i="5"/>
  <c r="AL85" i="5"/>
  <c r="C93" i="6"/>
  <c r="K95" i="6"/>
  <c r="Q95" i="6"/>
  <c r="Q81" i="6"/>
  <c r="AA95" i="5"/>
  <c r="AA188" i="6"/>
  <c r="AA97" i="5"/>
  <c r="AA96" i="5"/>
  <c r="AD96" i="6"/>
  <c r="AO76" i="6"/>
  <c r="AI96" i="5"/>
  <c r="AI97" i="5"/>
  <c r="AI95" i="5"/>
  <c r="AK95" i="5"/>
  <c r="AK97" i="5"/>
  <c r="AK96" i="5"/>
  <c r="AH97" i="5"/>
  <c r="AH95" i="5"/>
  <c r="AH96" i="5"/>
  <c r="Y85" i="6"/>
  <c r="Z77" i="6"/>
  <c r="AG85" i="6"/>
  <c r="AH77" i="6"/>
  <c r="AN92" i="5"/>
  <c r="AN91" i="5"/>
  <c r="AN93" i="5"/>
  <c r="U188" i="6"/>
  <c r="U190" i="5" s="1"/>
  <c r="AF52" i="5"/>
  <c r="AF50" i="5"/>
  <c r="AH32" i="6"/>
  <c r="AL32" i="5"/>
  <c r="AL30" i="5"/>
  <c r="AL31" i="5"/>
  <c r="K52" i="5"/>
  <c r="AF51" i="5"/>
  <c r="K50" i="5"/>
  <c r="AJ188" i="6"/>
  <c r="AJ190" i="5" s="1"/>
  <c r="AH188" i="6"/>
  <c r="AH191" i="5" s="1"/>
  <c r="AH51" i="5"/>
  <c r="AH52" i="5"/>
  <c r="AH50" i="5"/>
  <c r="AL31" i="6"/>
  <c r="M32" i="6"/>
  <c r="Z190" i="5"/>
  <c r="AL30" i="6"/>
  <c r="AO32" i="5"/>
  <c r="AO31" i="5"/>
  <c r="AO30" i="5"/>
  <c r="AO31" i="6"/>
  <c r="AG32" i="6"/>
  <c r="AO32" i="6" s="1"/>
  <c r="B32" i="6"/>
  <c r="C50" i="5"/>
  <c r="C52" i="5"/>
  <c r="C188" i="6"/>
  <c r="C51" i="5"/>
  <c r="AN34" i="6"/>
  <c r="M188" i="6"/>
  <c r="M189" i="5" s="1"/>
  <c r="M50" i="5"/>
  <c r="M51" i="5"/>
  <c r="M52" i="5"/>
  <c r="P190" i="5"/>
  <c r="P189" i="5"/>
  <c r="P191" i="5"/>
  <c r="AO51" i="5"/>
  <c r="AO50" i="5"/>
  <c r="AO52" i="5"/>
  <c r="AP43" i="6"/>
  <c r="AL35" i="6"/>
  <c r="D36" i="6"/>
  <c r="J51" i="5"/>
  <c r="J188" i="6"/>
  <c r="J50" i="5"/>
  <c r="J52" i="5"/>
  <c r="E36" i="6"/>
  <c r="AJ50" i="6"/>
  <c r="AP34" i="6"/>
  <c r="AD50" i="6"/>
  <c r="AO34" i="6"/>
  <c r="K40" i="6"/>
  <c r="AM50" i="5"/>
  <c r="H188" i="6"/>
  <c r="H52" i="5"/>
  <c r="H50" i="5"/>
  <c r="H51" i="5"/>
  <c r="N188" i="6"/>
  <c r="N52" i="5"/>
  <c r="N51" i="5"/>
  <c r="N50" i="5"/>
  <c r="AM38" i="6"/>
  <c r="L188" i="6"/>
  <c r="L52" i="5"/>
  <c r="L51" i="5"/>
  <c r="L50" i="5"/>
  <c r="AN34" i="5"/>
  <c r="AN35" i="5"/>
  <c r="AN36" i="5"/>
  <c r="AN49" i="6"/>
  <c r="AB36" i="6"/>
  <c r="AK51" i="5"/>
  <c r="AK50" i="5"/>
  <c r="AK52" i="5"/>
  <c r="AK188" i="6"/>
  <c r="AG50" i="6"/>
  <c r="AG189" i="6" s="1"/>
  <c r="AA36" i="6"/>
  <c r="O40" i="6"/>
  <c r="W40" i="6"/>
  <c r="B36" i="6"/>
  <c r="AL36" i="6" s="1"/>
  <c r="D188" i="6"/>
  <c r="D52" i="5"/>
  <c r="D51" i="5"/>
  <c r="D50" i="5"/>
  <c r="J36" i="6"/>
  <c r="E52" i="5"/>
  <c r="E51" i="5"/>
  <c r="E50" i="5"/>
  <c r="M36" i="6"/>
  <c r="AP34" i="5"/>
  <c r="AP36" i="5"/>
  <c r="AP35" i="5"/>
  <c r="AP49" i="6"/>
  <c r="AD188" i="6"/>
  <c r="AD52" i="5"/>
  <c r="AD51" i="5"/>
  <c r="AD50" i="5"/>
  <c r="R50" i="5"/>
  <c r="R51" i="5"/>
  <c r="R52" i="5"/>
  <c r="J44" i="6"/>
  <c r="AM39" i="5"/>
  <c r="AM40" i="5"/>
  <c r="AM38" i="5"/>
  <c r="AB188" i="6"/>
  <c r="AB52" i="5"/>
  <c r="AB51" i="5"/>
  <c r="AB50" i="5"/>
  <c r="AN42" i="5"/>
  <c r="AN44" i="5"/>
  <c r="AN43" i="5"/>
  <c r="AP42" i="5"/>
  <c r="AP43" i="5"/>
  <c r="AP44" i="5"/>
  <c r="AP42" i="6"/>
  <c r="G50" i="5"/>
  <c r="G52" i="5"/>
  <c r="G51" i="5"/>
  <c r="G188" i="6"/>
  <c r="G191" i="5" s="1"/>
  <c r="W190" i="5"/>
  <c r="W191" i="5"/>
  <c r="W189" i="5"/>
  <c r="AE191" i="5"/>
  <c r="AE189" i="5"/>
  <c r="AE190" i="5"/>
  <c r="AL44" i="5"/>
  <c r="AL42" i="5"/>
  <c r="AL43" i="5"/>
  <c r="AL49" i="6"/>
  <c r="AH44" i="6"/>
  <c r="AD44" i="6"/>
  <c r="AO44" i="6"/>
  <c r="AI44" i="6"/>
  <c r="P40" i="6"/>
  <c r="F188" i="6"/>
  <c r="F189" i="5" s="1"/>
  <c r="F51" i="5"/>
  <c r="F50" i="5"/>
  <c r="F52" i="5"/>
  <c r="H17" i="4"/>
  <c r="Z36" i="6"/>
  <c r="T40" i="6"/>
  <c r="K36" i="6"/>
  <c r="AK36" i="6"/>
  <c r="AE36" i="6"/>
  <c r="AO43" i="6"/>
  <c r="AF36" i="6"/>
  <c r="AO36" i="6" s="1"/>
  <c r="B188" i="6"/>
  <c r="B52" i="5"/>
  <c r="B51" i="5"/>
  <c r="B50" i="5"/>
  <c r="AN35" i="6"/>
  <c r="I188" i="6"/>
  <c r="I191" i="5" s="1"/>
  <c r="I50" i="5"/>
  <c r="I51" i="5"/>
  <c r="I52" i="5"/>
  <c r="AO35" i="6"/>
  <c r="E40" i="6"/>
  <c r="I40" i="6"/>
  <c r="M40" i="6"/>
  <c r="K191" i="5"/>
  <c r="K189" i="5"/>
  <c r="K190" i="5"/>
  <c r="AM39" i="6"/>
  <c r="V52" i="5"/>
  <c r="V188" i="6"/>
  <c r="V50" i="5"/>
  <c r="V51" i="5"/>
  <c r="AC52" i="5"/>
  <c r="AC50" i="5"/>
  <c r="AC51" i="5"/>
  <c r="AC188" i="6"/>
  <c r="AC191" i="5" s="1"/>
  <c r="H14" i="4"/>
  <c r="AO72" i="7"/>
  <c r="AO73" i="7" s="1"/>
  <c r="AD24" i="13"/>
  <c r="AD25" i="13"/>
  <c r="E24" i="13"/>
  <c r="E25" i="13" s="1"/>
  <c r="F26" i="13" s="1"/>
  <c r="G39" i="17" s="1"/>
  <c r="AA24" i="13"/>
  <c r="AA25" i="13"/>
  <c r="AI24" i="13"/>
  <c r="AI30" i="13"/>
  <c r="AB24" i="13"/>
  <c r="AB30" i="13" s="1"/>
  <c r="P24" i="13"/>
  <c r="AG24" i="13"/>
  <c r="AG25" i="13" s="1"/>
  <c r="AN185" i="5"/>
  <c r="AN186" i="5"/>
  <c r="AN187" i="5"/>
  <c r="AD187" i="6"/>
  <c r="V189" i="6"/>
  <c r="F142" i="6"/>
  <c r="AG191" i="5"/>
  <c r="H97" i="6"/>
  <c r="Z187" i="6"/>
  <c r="AG190" i="5"/>
  <c r="AO186" i="5"/>
  <c r="AO187" i="5"/>
  <c r="AO185" i="5"/>
  <c r="AJ191" i="5"/>
  <c r="AM142" i="5"/>
  <c r="AM140" i="5"/>
  <c r="AM141" i="5"/>
  <c r="AN122" i="6"/>
  <c r="AP142" i="5"/>
  <c r="AP141" i="5"/>
  <c r="AP140" i="5"/>
  <c r="AO97" i="5"/>
  <c r="AO95" i="5"/>
  <c r="AO96" i="5"/>
  <c r="AA190" i="5"/>
  <c r="AA189" i="5"/>
  <c r="AA191" i="5"/>
  <c r="AP97" i="5"/>
  <c r="AP95" i="5"/>
  <c r="AP96" i="5"/>
  <c r="Y191" i="5"/>
  <c r="Y189" i="5"/>
  <c r="Y190" i="5"/>
  <c r="U191" i="5"/>
  <c r="Q190" i="5"/>
  <c r="Q189" i="5"/>
  <c r="Q191" i="5"/>
  <c r="AH190" i="5"/>
  <c r="AH189" i="5"/>
  <c r="V189" i="5"/>
  <c r="V190" i="5"/>
  <c r="V191" i="5"/>
  <c r="L190" i="5"/>
  <c r="L191" i="5"/>
  <c r="L189" i="5"/>
  <c r="J190" i="5"/>
  <c r="J189" i="5"/>
  <c r="J191" i="5"/>
  <c r="AO189" i="5"/>
  <c r="AO190" i="5"/>
  <c r="AO191" i="5"/>
  <c r="AL51" i="5"/>
  <c r="AL50" i="5"/>
  <c r="AL52" i="5"/>
  <c r="G190" i="5"/>
  <c r="C190" i="5"/>
  <c r="C191" i="5"/>
  <c r="C189" i="5"/>
  <c r="B190" i="5"/>
  <c r="B189" i="5"/>
  <c r="B191" i="5"/>
  <c r="AN50" i="5"/>
  <c r="AN52" i="5"/>
  <c r="AN51" i="5"/>
  <c r="N190" i="5"/>
  <c r="N189" i="5"/>
  <c r="N191" i="5"/>
  <c r="H189" i="5"/>
  <c r="H191" i="5"/>
  <c r="H190" i="5"/>
  <c r="AD190" i="5"/>
  <c r="AD191" i="5"/>
  <c r="AD189" i="5"/>
  <c r="D191" i="5"/>
  <c r="D189" i="5"/>
  <c r="D190" i="5"/>
  <c r="AK189" i="5"/>
  <c r="AK191" i="5"/>
  <c r="AK190" i="5"/>
  <c r="I190" i="5"/>
  <c r="AN36" i="6"/>
  <c r="AP51" i="5"/>
  <c r="AP50" i="5"/>
  <c r="AP188" i="6"/>
  <c r="AP190" i="5" s="1"/>
  <c r="AP52" i="5"/>
  <c r="M190" i="5"/>
  <c r="M191" i="5"/>
  <c r="AC190" i="5"/>
  <c r="T17" i="4"/>
  <c r="F190" i="5"/>
  <c r="AP44" i="6"/>
  <c r="AB191" i="5"/>
  <c r="AB189" i="5"/>
  <c r="AB190" i="5"/>
  <c r="AP189" i="5"/>
  <c r="AM21" i="17"/>
  <c r="AN21" i="17"/>
  <c r="AM20" i="17"/>
  <c r="AN20" i="17" s="1"/>
  <c r="B44" i="4"/>
  <c r="S44" i="4"/>
  <c r="B43" i="4"/>
  <c r="S43" i="4" s="1"/>
  <c r="R20" i="13"/>
  <c r="R29" i="13"/>
  <c r="K20" i="13"/>
  <c r="K29" i="13" s="1"/>
  <c r="E20" i="13"/>
  <c r="E21" i="13"/>
  <c r="F22" i="13"/>
  <c r="G35" i="17" s="1"/>
  <c r="AH11" i="14"/>
  <c r="AH32" i="8"/>
  <c r="AH19" i="13"/>
  <c r="AH20" i="13" s="1"/>
  <c r="AH29" i="13" s="1"/>
  <c r="AF20" i="13"/>
  <c r="AF29" i="13"/>
  <c r="U20" i="13"/>
  <c r="U21" i="13"/>
  <c r="V22" i="13"/>
  <c r="W35" i="17"/>
  <c r="AE20" i="13"/>
  <c r="AM24" i="8"/>
  <c r="AB32" i="8"/>
  <c r="AB19" i="13"/>
  <c r="AB20" i="13" s="1"/>
  <c r="AB29" i="13" s="1"/>
  <c r="AB11" i="14"/>
  <c r="O32" i="8"/>
  <c r="O19" i="13" s="1"/>
  <c r="O11" i="14"/>
  <c r="AM11" i="14" s="1"/>
  <c r="I32" i="8"/>
  <c r="I19" i="13"/>
  <c r="I21" i="13" s="1"/>
  <c r="J22" i="13" s="1"/>
  <c r="K35" i="17" s="1"/>
  <c r="I20" i="13"/>
  <c r="I29" i="13" s="1"/>
  <c r="I11" i="14"/>
  <c r="AJ11" i="14"/>
  <c r="AJ32" i="8"/>
  <c r="AJ19" i="13"/>
  <c r="AJ21" i="13" s="1"/>
  <c r="AK22" i="13" s="1"/>
  <c r="AL35" i="17" s="1"/>
  <c r="G37" i="16"/>
  <c r="D34" i="16"/>
  <c r="AN31" i="8"/>
  <c r="V20" i="13"/>
  <c r="V21" i="13"/>
  <c r="W22" i="13" s="1"/>
  <c r="X35" i="17" s="1"/>
  <c r="AL24" i="8"/>
  <c r="AN24" i="8"/>
  <c r="AN32" i="8" s="1"/>
  <c r="AO24" i="8"/>
  <c r="AO32" i="8"/>
  <c r="E11" i="16" s="1"/>
  <c r="G38" i="16"/>
  <c r="AG32" i="8"/>
  <c r="AG19" i="13"/>
  <c r="AG20" i="13"/>
  <c r="AG21" i="13" s="1"/>
  <c r="AG29" i="13"/>
  <c r="AG11" i="14"/>
  <c r="B36" i="16"/>
  <c r="G36" i="16" s="1"/>
  <c r="AL31" i="8"/>
  <c r="C34" i="16"/>
  <c r="G34" i="16" s="1"/>
  <c r="AM31" i="8"/>
  <c r="F36" i="16"/>
  <c r="AN11" i="14"/>
  <c r="AK20" i="13"/>
  <c r="AK21" i="13"/>
  <c r="X20" i="13"/>
  <c r="X29" i="13"/>
  <c r="B20" i="13"/>
  <c r="B21" i="13"/>
  <c r="C22" i="13"/>
  <c r="D35" i="17" s="1"/>
  <c r="AO11" i="14"/>
  <c r="AP11" i="14"/>
  <c r="AA20" i="13"/>
  <c r="AA29" i="13" s="1"/>
  <c r="AC20" i="13"/>
  <c r="AC29" i="13" s="1"/>
  <c r="G22" i="16"/>
  <c r="Y20" i="13"/>
  <c r="Y29" i="13" s="1"/>
  <c r="AM32" i="8"/>
  <c r="J19" i="4" s="1"/>
  <c r="U19" i="4" s="1"/>
  <c r="AL32" i="8"/>
  <c r="B11" i="16" s="1"/>
  <c r="AJ20" i="13"/>
  <c r="C11" i="16"/>
  <c r="B20" i="2"/>
  <c r="B7" i="1"/>
  <c r="B7" i="4" s="1"/>
  <c r="D46" i="2"/>
  <c r="D37" i="2"/>
  <c r="AA30" i="13"/>
  <c r="W30" i="13"/>
  <c r="AK25" i="13"/>
  <c r="AK26" i="13" s="1"/>
  <c r="AL39" i="17" s="1"/>
  <c r="K21" i="13"/>
  <c r="L22" i="13" s="1"/>
  <c r="M35" i="17" s="1"/>
  <c r="K30" i="13"/>
  <c r="AD30" i="13"/>
  <c r="F25" i="13"/>
  <c r="G26" i="13" s="1"/>
  <c r="H39" i="17" s="1"/>
  <c r="AA21" i="13"/>
  <c r="T25" i="13"/>
  <c r="U26" i="13"/>
  <c r="V39" i="17" s="1"/>
  <c r="D21" i="13"/>
  <c r="E22" i="13"/>
  <c r="F35" i="17"/>
  <c r="V29" i="13"/>
  <c r="D30" i="13"/>
  <c r="M21" i="13"/>
  <c r="N22" i="13" s="1"/>
  <c r="O35" i="17" s="1"/>
  <c r="AG30" i="13"/>
  <c r="Q30" i="13"/>
  <c r="J21" i="13"/>
  <c r="K22" i="13"/>
  <c r="L35" i="17"/>
  <c r="AJ30" i="13"/>
  <c r="X21" i="13"/>
  <c r="Y22" i="13" s="1"/>
  <c r="Z35" i="17" s="1"/>
  <c r="Z29" i="13"/>
  <c r="S21" i="13"/>
  <c r="T22" i="13" s="1"/>
  <c r="U35" i="17" s="1"/>
  <c r="R30" i="13"/>
  <c r="C30" i="13"/>
  <c r="S25" i="13"/>
  <c r="T26" i="13"/>
  <c r="U39" i="17" s="1"/>
  <c r="C29" i="13"/>
  <c r="AE25" i="13"/>
  <c r="AE26" i="13"/>
  <c r="AF39" i="17" s="1"/>
  <c r="D44" i="2"/>
  <c r="D39" i="2"/>
  <c r="D40" i="2"/>
  <c r="D42" i="2"/>
  <c r="D50" i="2"/>
  <c r="D45" i="2"/>
  <c r="D49" i="2"/>
  <c r="D38" i="2"/>
  <c r="D47" i="2"/>
  <c r="O25" i="13"/>
  <c r="P26" i="13" s="1"/>
  <c r="Q39" i="17" s="1"/>
  <c r="I25" i="13"/>
  <c r="J26" i="13" s="1"/>
  <c r="K39" i="17" s="1"/>
  <c r="AF21" i="13"/>
  <c r="AC21" i="13"/>
  <c r="H21" i="13"/>
  <c r="I22" i="13"/>
  <c r="J35" i="17" s="1"/>
  <c r="AK29" i="13"/>
  <c r="U29" i="13"/>
  <c r="E29" i="13"/>
  <c r="R21" i="13"/>
  <c r="S22" i="13"/>
  <c r="T35" i="17"/>
  <c r="N21" i="13"/>
  <c r="O22" i="13"/>
  <c r="P35" i="17"/>
  <c r="B29" i="13"/>
  <c r="AI21" i="13"/>
  <c r="AJ22" i="13" s="1"/>
  <c r="AK35" i="17" s="1"/>
  <c r="V25" i="13"/>
  <c r="W26" i="13"/>
  <c r="X39" i="17" s="1"/>
  <c r="J25" i="13"/>
  <c r="K26" i="13"/>
  <c r="L39" i="17"/>
  <c r="E30" i="13"/>
  <c r="G30" i="13"/>
  <c r="P29" i="13"/>
  <c r="P21" i="13"/>
  <c r="Q22" i="13"/>
  <c r="R35" i="17"/>
  <c r="Z30" i="13"/>
  <c r="Z25" i="13"/>
  <c r="AA26" i="13" s="1"/>
  <c r="AB39" i="17" s="1"/>
  <c r="H25" i="13"/>
  <c r="I26" i="13" s="1"/>
  <c r="J39" i="17" s="1"/>
  <c r="H30" i="13"/>
  <c r="AF25" i="13"/>
  <c r="AF30" i="13"/>
  <c r="C35" i="17"/>
  <c r="B55" i="2"/>
  <c r="A26" i="15"/>
  <c r="AJ29" i="13"/>
  <c r="AE29" i="13"/>
  <c r="AE21" i="13"/>
  <c r="X30" i="13"/>
  <c r="X25" i="13"/>
  <c r="Y26" i="13"/>
  <c r="Z39" i="17"/>
  <c r="M30" i="13"/>
  <c r="M25" i="13"/>
  <c r="N26" i="13"/>
  <c r="O39" i="17"/>
  <c r="P30" i="13"/>
  <c r="P25" i="13"/>
  <c r="Q26" i="13"/>
  <c r="R39" i="17"/>
  <c r="I80" i="1"/>
  <c r="I90" i="1" s="1"/>
  <c r="I89" i="1"/>
  <c r="D51" i="4"/>
  <c r="AI25" i="13"/>
  <c r="AF26" i="13"/>
  <c r="AG39" i="17" s="1"/>
  <c r="A43" i="15"/>
  <c r="AF22" i="13"/>
  <c r="AG35" i="17"/>
  <c r="AJ26" i="13"/>
  <c r="AK39" i="17" s="1"/>
  <c r="Q15" i="13"/>
  <c r="AM15" i="19"/>
  <c r="B15" i="13"/>
  <c r="F15" i="13"/>
  <c r="U15" i="13"/>
  <c r="Y15" i="13"/>
  <c r="Y16" i="13"/>
  <c r="Y28" i="13" s="1"/>
  <c r="AC15" i="13"/>
  <c r="E15" i="13"/>
  <c r="K15" i="13"/>
  <c r="K16" i="13" s="1"/>
  <c r="S15" i="13"/>
  <c r="S16" i="13"/>
  <c r="S28" i="13"/>
  <c r="W15" i="13"/>
  <c r="AI15" i="13"/>
  <c r="G15" i="13"/>
  <c r="G16" i="13"/>
  <c r="G28" i="13"/>
  <c r="P15" i="4"/>
  <c r="AP21" i="19"/>
  <c r="F12" i="16"/>
  <c r="F15" i="4"/>
  <c r="F16" i="4" s="1"/>
  <c r="AL21" i="19"/>
  <c r="B12" i="16"/>
  <c r="D21" i="19"/>
  <c r="D13" i="13" s="1"/>
  <c r="P21" i="19"/>
  <c r="P13" i="13"/>
  <c r="P15" i="13"/>
  <c r="P16" i="13"/>
  <c r="P28" i="13" s="1"/>
  <c r="T21" i="19"/>
  <c r="T13" i="13"/>
  <c r="T15" i="13"/>
  <c r="T16" i="13" s="1"/>
  <c r="T28" i="13" s="1"/>
  <c r="AJ21" i="19"/>
  <c r="AJ13" i="13"/>
  <c r="AJ15" i="13" s="1"/>
  <c r="AJ16" i="13" s="1"/>
  <c r="AJ28" i="13" s="1"/>
  <c r="O20" i="19"/>
  <c r="O21" i="19"/>
  <c r="O13" i="13"/>
  <c r="O15" i="13"/>
  <c r="AE20" i="19"/>
  <c r="AE21" i="19"/>
  <c r="AE13" i="13" s="1"/>
  <c r="AE15" i="13" s="1"/>
  <c r="AL15" i="19"/>
  <c r="AP15" i="19"/>
  <c r="AO15" i="19"/>
  <c r="B23" i="16"/>
  <c r="J21" i="19"/>
  <c r="J13" i="13"/>
  <c r="J15" i="13"/>
  <c r="R21" i="19"/>
  <c r="R13" i="13" s="1"/>
  <c r="R15" i="13" s="1"/>
  <c r="V21" i="19"/>
  <c r="V13" i="13"/>
  <c r="V15" i="13" s="1"/>
  <c r="AD21" i="19"/>
  <c r="AD13" i="13"/>
  <c r="AD15" i="13"/>
  <c r="AD17" i="13" s="1"/>
  <c r="AD16" i="13"/>
  <c r="AD28" i="13" s="1"/>
  <c r="AH21" i="19"/>
  <c r="AH13" i="13"/>
  <c r="AH15" i="13"/>
  <c r="F23" i="16"/>
  <c r="AC16" i="13"/>
  <c r="T14" i="4"/>
  <c r="J14" i="4"/>
  <c r="R16" i="13"/>
  <c r="R28" i="13" s="1"/>
  <c r="E16" i="13"/>
  <c r="E28" i="13" s="1"/>
  <c r="U16" i="13"/>
  <c r="U17" i="13" s="1"/>
  <c r="V18" i="13" s="1"/>
  <c r="W30" i="17" s="1"/>
  <c r="U28" i="13"/>
  <c r="T17" i="13"/>
  <c r="U18" i="13" s="1"/>
  <c r="V30" i="17" s="1"/>
  <c r="P17" i="13"/>
  <c r="Q18" i="13" s="1"/>
  <c r="R30" i="17" s="1"/>
  <c r="AI16" i="13"/>
  <c r="AI28" i="13" s="1"/>
  <c r="F16" i="13"/>
  <c r="F28" i="13"/>
  <c r="K28" i="13"/>
  <c r="G17" i="13"/>
  <c r="H18" i="13"/>
  <c r="I30" i="17"/>
  <c r="S17" i="13"/>
  <c r="T18" i="13"/>
  <c r="U30" i="17" s="1"/>
  <c r="K17" i="13"/>
  <c r="L18" i="13" s="1"/>
  <c r="M30" i="17" s="1"/>
  <c r="AJ17" i="13"/>
  <c r="U14" i="4"/>
  <c r="Y17" i="13"/>
  <c r="E17" i="13"/>
  <c r="F18" i="13" s="1"/>
  <c r="G30" i="17" s="1"/>
  <c r="F17" i="13"/>
  <c r="G18" i="13"/>
  <c r="H30" i="17"/>
  <c r="F44" i="4"/>
  <c r="F43" i="4"/>
  <c r="H7" i="4"/>
  <c r="M7" i="6" s="1"/>
  <c r="F7" i="4"/>
  <c r="D44" i="4"/>
  <c r="H39" i="4"/>
  <c r="D43" i="4"/>
  <c r="H40" i="4"/>
  <c r="T40" i="4" s="1"/>
  <c r="AF10" i="13"/>
  <c r="AF27" i="13"/>
  <c r="B17" i="9"/>
  <c r="P10" i="13"/>
  <c r="P27" i="13"/>
  <c r="P31" i="13"/>
  <c r="Q32" i="13" s="1"/>
  <c r="R38" i="17" s="1"/>
  <c r="AK11" i="13"/>
  <c r="AE10" i="13"/>
  <c r="AE27" i="13" s="1"/>
  <c r="AD10" i="13"/>
  <c r="AD27" i="13"/>
  <c r="T10" i="13"/>
  <c r="T27" i="13" s="1"/>
  <c r="Z11" i="13"/>
  <c r="AO16" i="9"/>
  <c r="K17" i="9"/>
  <c r="P17" i="9"/>
  <c r="AI11" i="13"/>
  <c r="C9" i="13"/>
  <c r="C10" i="13" s="1"/>
  <c r="C11" i="13" s="1"/>
  <c r="I10" i="13"/>
  <c r="I27" i="13"/>
  <c r="AH9" i="13"/>
  <c r="AH10" i="13" s="1"/>
  <c r="AH27" i="13" s="1"/>
  <c r="AP16" i="9"/>
  <c r="AG10" i="13"/>
  <c r="AG27" i="13" s="1"/>
  <c r="Y10" i="13"/>
  <c r="Y27" i="13"/>
  <c r="X10" i="13"/>
  <c r="X27" i="13"/>
  <c r="N10" i="13"/>
  <c r="K10" i="13"/>
  <c r="K27" i="13" s="1"/>
  <c r="K31" i="13" s="1"/>
  <c r="L32" i="13" s="1"/>
  <c r="M38" i="17" s="1"/>
  <c r="F10" i="13"/>
  <c r="F27" i="13"/>
  <c r="D10" i="13"/>
  <c r="D27" i="13"/>
  <c r="C17" i="9"/>
  <c r="F17" i="9"/>
  <c r="L17" i="9"/>
  <c r="O17" i="9"/>
  <c r="AK17" i="9"/>
  <c r="Y17" i="9"/>
  <c r="N17" i="9"/>
  <c r="AC17" i="9"/>
  <c r="AH17" i="9"/>
  <c r="J17" i="9"/>
  <c r="E17" i="9"/>
  <c r="W17" i="9"/>
  <c r="AI17" i="9"/>
  <c r="AD17" i="9"/>
  <c r="V17" i="9"/>
  <c r="AE17" i="9"/>
  <c r="Z17" i="9"/>
  <c r="T17" i="9"/>
  <c r="G17" i="9"/>
  <c r="AJ17" i="9"/>
  <c r="AG17" i="9"/>
  <c r="U17" i="9"/>
  <c r="M17" i="9"/>
  <c r="AB17" i="9"/>
  <c r="H17" i="9"/>
  <c r="X17" i="9"/>
  <c r="AL16" i="9"/>
  <c r="I17" i="9"/>
  <c r="AF17" i="9"/>
  <c r="Q17" i="9"/>
  <c r="S17" i="9"/>
  <c r="AA17" i="9"/>
  <c r="D17" i="9"/>
  <c r="H10" i="13"/>
  <c r="H27" i="13" s="1"/>
  <c r="R17" i="9"/>
  <c r="AB10" i="13"/>
  <c r="AB27" i="13" s="1"/>
  <c r="O9" i="13"/>
  <c r="AM16" i="9"/>
  <c r="AC10" i="13"/>
  <c r="AC27" i="13" s="1"/>
  <c r="U10" i="13"/>
  <c r="S10" i="13"/>
  <c r="S27" i="13" s="1"/>
  <c r="S31" i="13" s="1"/>
  <c r="T32" i="13" s="1"/>
  <c r="U38" i="17" s="1"/>
  <c r="AN16" i="9"/>
  <c r="AA9" i="13"/>
  <c r="W11" i="13"/>
  <c r="X12" i="13" s="1"/>
  <c r="Y9" i="17" s="1"/>
  <c r="V10" i="13"/>
  <c r="V11" i="13" s="1"/>
  <c r="W12" i="13" s="1"/>
  <c r="L10" i="13"/>
  <c r="L27" i="13" s="1"/>
  <c r="E10" i="13"/>
  <c r="E27" i="13" s="1"/>
  <c r="E31" i="13" s="1"/>
  <c r="F32" i="13" s="1"/>
  <c r="G38" i="17" s="1"/>
  <c r="B10" i="13"/>
  <c r="Q10" i="13"/>
  <c r="Q27" i="13" s="1"/>
  <c r="J10" i="13"/>
  <c r="J27" i="13" s="1"/>
  <c r="G10" i="13"/>
  <c r="G27" i="13" s="1"/>
  <c r="M7" i="13"/>
  <c r="M7" i="14"/>
  <c r="M7" i="11"/>
  <c r="N7" i="17"/>
  <c r="J7" i="4"/>
  <c r="M7" i="19"/>
  <c r="H46" i="4"/>
  <c r="T46" i="4"/>
  <c r="H47" i="4"/>
  <c r="T47" i="4" s="1"/>
  <c r="T39" i="4"/>
  <c r="H45" i="4"/>
  <c r="T45" i="4" s="1"/>
  <c r="AD11" i="13"/>
  <c r="J11" i="13"/>
  <c r="K12" i="13"/>
  <c r="L9" i="17" s="1"/>
  <c r="D12" i="13"/>
  <c r="E9" i="17"/>
  <c r="AB11" i="13"/>
  <c r="AF11" i="13"/>
  <c r="AG11" i="13"/>
  <c r="Y11" i="13"/>
  <c r="Z12" i="13"/>
  <c r="AA9" i="17" s="1"/>
  <c r="I11" i="13"/>
  <c r="J12" i="13" s="1"/>
  <c r="K9" i="17"/>
  <c r="T11" i="13"/>
  <c r="U12" i="13" s="1"/>
  <c r="V9" i="17" s="1"/>
  <c r="AE11" i="13"/>
  <c r="P11" i="13"/>
  <c r="Q12" i="13" s="1"/>
  <c r="R9" i="17" s="1"/>
  <c r="L11" i="13"/>
  <c r="M12" i="13"/>
  <c r="N9" i="17" s="1"/>
  <c r="G11" i="13"/>
  <c r="H12" i="13" s="1"/>
  <c r="I9" i="17" s="1"/>
  <c r="Q11" i="13"/>
  <c r="R12" i="13"/>
  <c r="S9" i="17" s="1"/>
  <c r="F11" i="13"/>
  <c r="G12" i="13" s="1"/>
  <c r="H9" i="17"/>
  <c r="B27" i="13"/>
  <c r="B11" i="13"/>
  <c r="S11" i="13"/>
  <c r="T12" i="13" s="1"/>
  <c r="U9" i="17" s="1"/>
  <c r="AC11" i="13"/>
  <c r="O10" i="13"/>
  <c r="O27" i="13" s="1"/>
  <c r="K11" i="13"/>
  <c r="L12" i="13" s="1"/>
  <c r="M9" i="17"/>
  <c r="X11" i="13"/>
  <c r="Y12" i="13" s="1"/>
  <c r="Z9" i="17" s="1"/>
  <c r="AA10" i="13"/>
  <c r="AA27" i="13" s="1"/>
  <c r="E11" i="13"/>
  <c r="F12" i="13"/>
  <c r="G9" i="17"/>
  <c r="X9" i="17"/>
  <c r="AL17" i="9"/>
  <c r="AN17" i="9"/>
  <c r="AM17" i="9"/>
  <c r="D11" i="13"/>
  <c r="E12" i="13"/>
  <c r="F9" i="17" s="1"/>
  <c r="H11" i="13"/>
  <c r="I12" i="13"/>
  <c r="J9" i="17"/>
  <c r="M57" i="11"/>
  <c r="AL6" i="11"/>
  <c r="AM6" i="11" s="1"/>
  <c r="AN6" i="11" s="1"/>
  <c r="AO6" i="11" s="1"/>
  <c r="AP6" i="11" s="1"/>
  <c r="M49" i="11"/>
  <c r="N7" i="11"/>
  <c r="O7" i="11" s="1"/>
  <c r="P7" i="11" s="1"/>
  <c r="Q7" i="11" s="1"/>
  <c r="R7" i="11" s="1"/>
  <c r="S7" i="11" s="1"/>
  <c r="T7" i="11" s="1"/>
  <c r="U7" i="11" s="1"/>
  <c r="V7" i="11" s="1"/>
  <c r="W7" i="11" s="1"/>
  <c r="X7" i="11" s="1"/>
  <c r="Y7" i="11" s="1"/>
  <c r="N7" i="13"/>
  <c r="O7" i="13" s="1"/>
  <c r="P7" i="13" s="1"/>
  <c r="Q7" i="13"/>
  <c r="R7" i="13"/>
  <c r="S7" i="13" s="1"/>
  <c r="T7" i="13" s="1"/>
  <c r="U7" i="13" s="1"/>
  <c r="V7" i="13" s="1"/>
  <c r="W7" i="13" s="1"/>
  <c r="X7" i="13" s="1"/>
  <c r="Y7" i="13" s="1"/>
  <c r="L7" i="13"/>
  <c r="K7" i="13" s="1"/>
  <c r="J7" i="13" s="1"/>
  <c r="I7" i="13" s="1"/>
  <c r="H7" i="13" s="1"/>
  <c r="G7" i="13" s="1"/>
  <c r="F7" i="13" s="1"/>
  <c r="E7" i="13" s="1"/>
  <c r="D7" i="13" s="1"/>
  <c r="C7" i="13" s="1"/>
  <c r="B7" i="13" s="1"/>
  <c r="L7" i="6"/>
  <c r="K7" i="6"/>
  <c r="J7" i="6"/>
  <c r="I7" i="6" s="1"/>
  <c r="H7" i="6" s="1"/>
  <c r="G7" i="6" s="1"/>
  <c r="F7" i="6" s="1"/>
  <c r="E7" i="6" s="1"/>
  <c r="D7" i="6" s="1"/>
  <c r="C7" i="6" s="1"/>
  <c r="B7" i="6" s="1"/>
  <c r="AL6" i="6"/>
  <c r="AM6" i="6"/>
  <c r="AN6" i="6"/>
  <c r="AO6" i="6"/>
  <c r="AP6" i="6" s="1"/>
  <c r="N7" i="6"/>
  <c r="O7" i="6"/>
  <c r="P7" i="6"/>
  <c r="Q7" i="6" s="1"/>
  <c r="R7" i="6" s="1"/>
  <c r="S7" i="6" s="1"/>
  <c r="T7" i="6" s="1"/>
  <c r="U7" i="6" s="1"/>
  <c r="V7" i="6" s="1"/>
  <c r="W7" i="6" s="1"/>
  <c r="X7" i="6" s="1"/>
  <c r="Y7" i="6" s="1"/>
  <c r="L7" i="19"/>
  <c r="K7" i="19"/>
  <c r="J7" i="19"/>
  <c r="I7" i="19" s="1"/>
  <c r="H7" i="19" s="1"/>
  <c r="G7" i="19" s="1"/>
  <c r="F7" i="19" s="1"/>
  <c r="E7" i="19" s="1"/>
  <c r="D7" i="19" s="1"/>
  <c r="C7" i="19" s="1"/>
  <c r="B7" i="19" s="1"/>
  <c r="AL6" i="19"/>
  <c r="AM6" i="19"/>
  <c r="AN6" i="19"/>
  <c r="AO6" i="19"/>
  <c r="AP6" i="19" s="1"/>
  <c r="N7" i="19"/>
  <c r="O7" i="19"/>
  <c r="P7" i="19"/>
  <c r="Q7" i="19" s="1"/>
  <c r="R7" i="19" s="1"/>
  <c r="S7" i="19" s="1"/>
  <c r="T7" i="19" s="1"/>
  <c r="U7" i="19" s="1"/>
  <c r="V7" i="19" s="1"/>
  <c r="W7" i="19" s="1"/>
  <c r="X7" i="19" s="1"/>
  <c r="Y7" i="19" s="1"/>
  <c r="O7" i="17"/>
  <c r="P7" i="17"/>
  <c r="Q7" i="17"/>
  <c r="R7" i="17" s="1"/>
  <c r="S7" i="17" s="1"/>
  <c r="T7" i="17" s="1"/>
  <c r="U7" i="17" s="1"/>
  <c r="V7" i="17" s="1"/>
  <c r="W7" i="17" s="1"/>
  <c r="X7" i="17" s="1"/>
  <c r="Y7" i="17" s="1"/>
  <c r="Z7" i="17" s="1"/>
  <c r="M7" i="17"/>
  <c r="L7" i="17"/>
  <c r="K7" i="17"/>
  <c r="J7" i="17" s="1"/>
  <c r="I7" i="17" s="1"/>
  <c r="H7" i="17" s="1"/>
  <c r="G7" i="17" s="1"/>
  <c r="F7" i="17" s="1"/>
  <c r="E7" i="17" s="1"/>
  <c r="D7" i="17" s="1"/>
  <c r="C7" i="17" s="1"/>
  <c r="L7" i="14"/>
  <c r="AL6" i="14"/>
  <c r="B9" i="15" s="1"/>
  <c r="M14" i="14"/>
  <c r="M40" i="14" s="1"/>
  <c r="M41" i="14" s="1"/>
  <c r="M42" i="14" s="1"/>
  <c r="N7" i="14"/>
  <c r="AF12" i="13"/>
  <c r="AG9" i="17"/>
  <c r="AE12" i="13"/>
  <c r="AF9" i="17"/>
  <c r="AD12" i="13"/>
  <c r="AE9" i="17"/>
  <c r="AG12" i="13"/>
  <c r="AH9" i="17"/>
  <c r="AC12" i="13"/>
  <c r="AD9" i="17"/>
  <c r="AH11" i="13"/>
  <c r="AA11" i="13"/>
  <c r="O11" i="13"/>
  <c r="P12" i="13"/>
  <c r="Q9" i="17"/>
  <c r="C12" i="13"/>
  <c r="AM6" i="14"/>
  <c r="C19" i="16" s="1"/>
  <c r="B8" i="16"/>
  <c r="B30" i="16"/>
  <c r="B41" i="16"/>
  <c r="M15" i="14"/>
  <c r="L15" i="14" s="1"/>
  <c r="M21" i="14"/>
  <c r="K7" i="14"/>
  <c r="J7" i="14"/>
  <c r="I7" i="14" s="1"/>
  <c r="H7" i="14" s="1"/>
  <c r="G7" i="14" s="1"/>
  <c r="F7" i="14" s="1"/>
  <c r="E7" i="14" s="1"/>
  <c r="D7" i="14" s="1"/>
  <c r="C7" i="14" s="1"/>
  <c r="B7" i="14" s="1"/>
  <c r="L14" i="14"/>
  <c r="L17" i="14" s="1"/>
  <c r="L18" i="14" s="1"/>
  <c r="L19" i="14" s="1"/>
  <c r="O7" i="14"/>
  <c r="N14" i="14"/>
  <c r="N40" i="14" s="1"/>
  <c r="N41" i="14" s="1"/>
  <c r="N42" i="14" s="1"/>
  <c r="D9" i="17"/>
  <c r="AI12" i="13"/>
  <c r="AJ9" i="17"/>
  <c r="AH12" i="13"/>
  <c r="AI9" i="17"/>
  <c r="AB12" i="13"/>
  <c r="AC9" i="17"/>
  <c r="AA12" i="13"/>
  <c r="AB9" i="17"/>
  <c r="N15" i="14"/>
  <c r="N16" i="14" s="1"/>
  <c r="P7" i="14"/>
  <c r="O14" i="14"/>
  <c r="M16" i="14"/>
  <c r="M17" i="14"/>
  <c r="M18" i="14" s="1"/>
  <c r="M19" i="14" s="1"/>
  <c r="M20" i="14" s="1"/>
  <c r="C9" i="15"/>
  <c r="C28" i="15" s="1"/>
  <c r="C35" i="15" s="1"/>
  <c r="C8" i="16"/>
  <c r="C30" i="16"/>
  <c r="C41" i="16" s="1"/>
  <c r="AN6" i="14"/>
  <c r="D8" i="16" s="1"/>
  <c r="M22" i="14"/>
  <c r="M23" i="14" s="1"/>
  <c r="M24" i="14" s="1"/>
  <c r="O15" i="14"/>
  <c r="O17" i="14" s="1"/>
  <c r="O18" i="14" s="1"/>
  <c r="O19" i="14" s="1"/>
  <c r="C52" i="16"/>
  <c r="Q7" i="14"/>
  <c r="R7" i="14" s="1"/>
  <c r="P14" i="14"/>
  <c r="P21" i="14" s="1"/>
  <c r="P22" i="14" s="1"/>
  <c r="P23" i="14" s="1"/>
  <c r="P24" i="14" s="1"/>
  <c r="N21" i="14"/>
  <c r="N22" i="14" s="1"/>
  <c r="N23" i="14" s="1"/>
  <c r="D9" i="15"/>
  <c r="D19" i="16"/>
  <c r="D30" i="16"/>
  <c r="D41" i="16" s="1"/>
  <c r="AO6" i="14"/>
  <c r="E19" i="16" s="1"/>
  <c r="N17" i="14"/>
  <c r="N18" i="14"/>
  <c r="N19" i="14" s="1"/>
  <c r="AP6" i="14"/>
  <c r="E30" i="16"/>
  <c r="E41" i="16" s="1"/>
  <c r="E8" i="16"/>
  <c r="P15" i="14"/>
  <c r="P16" i="14"/>
  <c r="O21" i="14"/>
  <c r="O22" i="14" s="1"/>
  <c r="O23" i="14" s="1"/>
  <c r="D45" i="15"/>
  <c r="D52" i="15" s="1"/>
  <c r="D16" i="15"/>
  <c r="D59" i="16" s="1"/>
  <c r="D28" i="15"/>
  <c r="D35" i="15" s="1"/>
  <c r="D52" i="16"/>
  <c r="Q14" i="14"/>
  <c r="O40" i="14"/>
  <c r="O41" i="14"/>
  <c r="O42" i="14" s="1"/>
  <c r="F30" i="16"/>
  <c r="F41" i="16" s="1"/>
  <c r="F9" i="15"/>
  <c r="F19" i="16"/>
  <c r="F8" i="16"/>
  <c r="P17" i="14"/>
  <c r="P18" i="14"/>
  <c r="P19" i="14" s="1"/>
  <c r="P20" i="14" s="1"/>
  <c r="P40" i="14"/>
  <c r="P41" i="14" s="1"/>
  <c r="P42" i="14" s="1"/>
  <c r="F45" i="15"/>
  <c r="F52" i="15" s="1"/>
  <c r="F28" i="15"/>
  <c r="F35" i="15" s="1"/>
  <c r="F16" i="15"/>
  <c r="F59" i="16" s="1"/>
  <c r="F52" i="16"/>
  <c r="N20" i="14" l="1"/>
  <c r="R14" i="14"/>
  <c r="S7" i="14"/>
  <c r="M27" i="14"/>
  <c r="M28" i="14"/>
  <c r="M29" i="14"/>
  <c r="L40" i="14"/>
  <c r="L41" i="14" s="1"/>
  <c r="L42" i="14" s="1"/>
  <c r="K15" i="14"/>
  <c r="L21" i="14"/>
  <c r="L22" i="14" s="1"/>
  <c r="L23" i="14" s="1"/>
  <c r="L24" i="14" s="1"/>
  <c r="L16" i="14"/>
  <c r="L20" i="14" s="1"/>
  <c r="AJ7" i="17"/>
  <c r="AC7" i="17"/>
  <c r="AK7" i="17"/>
  <c r="AA7" i="17"/>
  <c r="AH7" i="17"/>
  <c r="AE7" i="17"/>
  <c r="AD7" i="17"/>
  <c r="AG7" i="17"/>
  <c r="AI7" i="17"/>
  <c r="AF7" i="17"/>
  <c r="AL7" i="17"/>
  <c r="AB7" i="17"/>
  <c r="AD7" i="13"/>
  <c r="AG7" i="13"/>
  <c r="AC7" i="13"/>
  <c r="AE7" i="13"/>
  <c r="AJ7" i="13"/>
  <c r="AF7" i="13"/>
  <c r="AI7" i="13"/>
  <c r="AB7" i="13"/>
  <c r="Z7" i="13"/>
  <c r="AH7" i="13"/>
  <c r="AA7" i="13"/>
  <c r="AK7" i="13"/>
  <c r="P27" i="14"/>
  <c r="P29" i="14"/>
  <c r="P28" i="14"/>
  <c r="Z7" i="6"/>
  <c r="AH7" i="6"/>
  <c r="AG7" i="6"/>
  <c r="AJ7" i="6"/>
  <c r="AC7" i="6"/>
  <c r="AI7" i="6"/>
  <c r="AF7" i="6"/>
  <c r="AE7" i="6"/>
  <c r="AD7" i="6"/>
  <c r="AK7" i="6"/>
  <c r="AA7" i="6"/>
  <c r="AB7" i="6"/>
  <c r="N24" i="14"/>
  <c r="O20" i="14"/>
  <c r="P35" i="14"/>
  <c r="P34" i="14"/>
  <c r="P33" i="14"/>
  <c r="M33" i="14"/>
  <c r="M34" i="14"/>
  <c r="M35" i="14"/>
  <c r="B52" i="16"/>
  <c r="B45" i="15"/>
  <c r="B52" i="15" s="1"/>
  <c r="B16" i="15"/>
  <c r="B59" i="16" s="1"/>
  <c r="B28" i="15"/>
  <c r="B35" i="15" s="1"/>
  <c r="AE7" i="19"/>
  <c r="AG7" i="19"/>
  <c r="AK7" i="19"/>
  <c r="AI7" i="19"/>
  <c r="Z7" i="19"/>
  <c r="AH7" i="19"/>
  <c r="AD7" i="19"/>
  <c r="AA7" i="19"/>
  <c r="A6" i="16"/>
  <c r="AB7" i="19"/>
  <c r="AJ7" i="19"/>
  <c r="AF7" i="19"/>
  <c r="AC7" i="19"/>
  <c r="A17" i="16"/>
  <c r="Z7" i="11"/>
  <c r="AA7" i="11"/>
  <c r="AI7" i="11"/>
  <c r="AH7" i="11"/>
  <c r="AJ7" i="11"/>
  <c r="AK7" i="11"/>
  <c r="AE7" i="11"/>
  <c r="AC7" i="11"/>
  <c r="AG7" i="11"/>
  <c r="AD7" i="11"/>
  <c r="AB7" i="11"/>
  <c r="AF7" i="11"/>
  <c r="H15" i="4"/>
  <c r="T15" i="4" s="1"/>
  <c r="AC28" i="13"/>
  <c r="AC17" i="13"/>
  <c r="AD18" i="13" s="1"/>
  <c r="AE30" i="17" s="1"/>
  <c r="D15" i="13"/>
  <c r="K92" i="1"/>
  <c r="K94" i="1"/>
  <c r="AI17" i="13"/>
  <c r="AJ18" i="13" s="1"/>
  <c r="AK30" i="17" s="1"/>
  <c r="B13" i="16"/>
  <c r="O20" i="13"/>
  <c r="O29" i="13" s="1"/>
  <c r="Q15" i="14"/>
  <c r="Q40" i="14" s="1"/>
  <c r="Q41" i="14" s="1"/>
  <c r="Q42" i="14" s="1"/>
  <c r="E9" i="15"/>
  <c r="C16" i="15"/>
  <c r="C59" i="16" s="1"/>
  <c r="O16" i="14"/>
  <c r="O24" i="14" s="1"/>
  <c r="M15" i="11"/>
  <c r="L7" i="11"/>
  <c r="J31" i="13"/>
  <c r="K32" i="13" s="1"/>
  <c r="L38" i="17" s="1"/>
  <c r="V27" i="13"/>
  <c r="AL9" i="13"/>
  <c r="J64" i="1" s="1"/>
  <c r="R17" i="13"/>
  <c r="S18" i="13" s="1"/>
  <c r="T30" i="17" s="1"/>
  <c r="O16" i="13"/>
  <c r="O28" i="13" s="1"/>
  <c r="O31" i="13" s="1"/>
  <c r="P32" i="13" s="1"/>
  <c r="Q38" i="17" s="1"/>
  <c r="W16" i="13"/>
  <c r="W28" i="13" s="1"/>
  <c r="B16" i="13"/>
  <c r="B17" i="13"/>
  <c r="L19" i="4"/>
  <c r="V19" i="4" s="1"/>
  <c r="D11" i="16"/>
  <c r="N27" i="13"/>
  <c r="N11" i="13"/>
  <c r="O12" i="13" s="1"/>
  <c r="P9" i="17" s="1"/>
  <c r="C27" i="13"/>
  <c r="AG26" i="13"/>
  <c r="AH39" i="17" s="1"/>
  <c r="C45" i="15"/>
  <c r="C52" i="15" s="1"/>
  <c r="B19" i="16"/>
  <c r="T7" i="4"/>
  <c r="L7" i="4"/>
  <c r="U27" i="13"/>
  <c r="U11" i="13"/>
  <c r="V12" i="13" s="1"/>
  <c r="W9" i="17" s="1"/>
  <c r="AO17" i="9"/>
  <c r="AP17" i="9"/>
  <c r="AH16" i="13"/>
  <c r="AH28" i="13" s="1"/>
  <c r="AH31" i="13" s="1"/>
  <c r="AI32" i="13" s="1"/>
  <c r="AJ38" i="17" s="1"/>
  <c r="V16" i="13"/>
  <c r="V28" i="13" s="1"/>
  <c r="V17" i="13"/>
  <c r="W18" i="13" s="1"/>
  <c r="X30" i="17" s="1"/>
  <c r="J16" i="13"/>
  <c r="J28" i="13" s="1"/>
  <c r="J17" i="13"/>
  <c r="K18" i="13" s="1"/>
  <c r="L30" i="17" s="1"/>
  <c r="AE16" i="13"/>
  <c r="AE28" i="13" s="1"/>
  <c r="AE31" i="13" s="1"/>
  <c r="AE17" i="13"/>
  <c r="Q16" i="13"/>
  <c r="Q28" i="13" s="1"/>
  <c r="AG22" i="13"/>
  <c r="AH35" i="17" s="1"/>
  <c r="AH22" i="13"/>
  <c r="AI35" i="17" s="1"/>
  <c r="M7" i="7"/>
  <c r="M7" i="8"/>
  <c r="M7" i="5"/>
  <c r="M7" i="9"/>
  <c r="I84" i="1"/>
  <c r="AB25" i="13"/>
  <c r="F19" i="4"/>
  <c r="H19" i="4" s="1"/>
  <c r="T19" i="4" s="1"/>
  <c r="AB21" i="13"/>
  <c r="N19" i="4"/>
  <c r="W19" i="4" s="1"/>
  <c r="AH21" i="13"/>
  <c r="AI22" i="13" s="1"/>
  <c r="AJ35" i="17" s="1"/>
  <c r="AP191" i="5"/>
  <c r="F191" i="5"/>
  <c r="AC189" i="5"/>
  <c r="I189" i="5"/>
  <c r="G189" i="5"/>
  <c r="U189" i="5"/>
  <c r="AN44" i="6"/>
  <c r="Z189" i="5"/>
  <c r="Z191" i="5"/>
  <c r="N34" i="13"/>
  <c r="O33" i="17" s="1"/>
  <c r="M34" i="13"/>
  <c r="N33" i="17" s="1"/>
  <c r="D34" i="13"/>
  <c r="E34" i="13"/>
  <c r="F33" i="17" s="1"/>
  <c r="AN73" i="6"/>
  <c r="V97" i="6"/>
  <c r="AO102" i="6"/>
  <c r="I187" i="6"/>
  <c r="Y187" i="6"/>
  <c r="AN158" i="6"/>
  <c r="S7" i="4"/>
  <c r="M7" i="12"/>
  <c r="Y21" i="13"/>
  <c r="AJ189" i="5"/>
  <c r="AL32" i="6"/>
  <c r="AL33" i="13"/>
  <c r="AM52" i="5"/>
  <c r="F9" i="16"/>
  <c r="P17" i="4"/>
  <c r="Z34" i="13"/>
  <c r="AA33" i="17" s="1"/>
  <c r="Y34" i="13"/>
  <c r="Z33" i="17" s="1"/>
  <c r="AB34" i="13"/>
  <c r="AC33" i="17" s="1"/>
  <c r="AA34" i="13"/>
  <c r="AB33" i="17" s="1"/>
  <c r="AK34" i="13"/>
  <c r="AL33" i="17" s="1"/>
  <c r="AJ34" i="13"/>
  <c r="AK33" i="17" s="1"/>
  <c r="AO61" i="6"/>
  <c r="AN61" i="6"/>
  <c r="I142" i="6"/>
  <c r="Q34" i="13"/>
  <c r="R33" i="17" s="1"/>
  <c r="R34" i="13"/>
  <c r="S33" i="17" s="1"/>
  <c r="AP185" i="5"/>
  <c r="AP187" i="5"/>
  <c r="AP186" i="5"/>
  <c r="V187" i="6"/>
  <c r="AJ187" i="6"/>
  <c r="T190" i="5"/>
  <c r="T191" i="5"/>
  <c r="T189" i="5"/>
  <c r="AD34" i="13"/>
  <c r="AE33" i="17" s="1"/>
  <c r="AE34" i="13"/>
  <c r="AF33" i="17" s="1"/>
  <c r="J34" i="13"/>
  <c r="K33" i="17" s="1"/>
  <c r="K34" i="13"/>
  <c r="L33" i="17" s="1"/>
  <c r="AN150" i="6"/>
  <c r="AP32" i="6"/>
  <c r="AF34" i="13"/>
  <c r="AG33" i="17" s="1"/>
  <c r="AG34" i="13"/>
  <c r="AH33" i="17" s="1"/>
  <c r="K97" i="6"/>
  <c r="S34" i="13"/>
  <c r="T33" i="17" s="1"/>
  <c r="T34" i="13"/>
  <c r="U33" i="17" s="1"/>
  <c r="U142" i="6"/>
  <c r="Q142" i="6"/>
  <c r="AA187" i="6"/>
  <c r="AI85" i="6"/>
  <c r="AP85" i="6" s="1"/>
  <c r="Z93" i="6"/>
  <c r="Y167" i="6"/>
  <c r="U171" i="6"/>
  <c r="U187" i="6" s="1"/>
  <c r="W185" i="6"/>
  <c r="W25" i="13"/>
  <c r="X26" i="13" s="1"/>
  <c r="Y39" i="17" s="1"/>
  <c r="AP124" i="6"/>
  <c r="AB65" i="6"/>
  <c r="AN65" i="6" s="1"/>
  <c r="AN67" i="6"/>
  <c r="AI118" i="6"/>
  <c r="AI142" i="6" s="1"/>
  <c r="X163" i="6"/>
  <c r="X187" i="6" s="1"/>
  <c r="AH24" i="13"/>
  <c r="AH30" i="13" s="1"/>
  <c r="E19" i="11"/>
  <c r="D23" i="11"/>
  <c r="D24" i="11" s="1"/>
  <c r="AP80" i="6"/>
  <c r="L24" i="13"/>
  <c r="L30" i="13" s="1"/>
  <c r="H82" i="11"/>
  <c r="I79" i="11" s="1"/>
  <c r="AP146" i="6"/>
  <c r="Q25" i="13"/>
  <c r="R26" i="13" s="1"/>
  <c r="S39" i="17" s="1"/>
  <c r="N24" i="13"/>
  <c r="N30" i="13" s="1"/>
  <c r="U24" i="13"/>
  <c r="U30" i="13" s="1"/>
  <c r="D25" i="13"/>
  <c r="E26" i="13" s="1"/>
  <c r="F39" i="17" s="1"/>
  <c r="D31" i="11"/>
  <c r="E28" i="11" s="1"/>
  <c r="D32" i="11"/>
  <c r="D33" i="11" s="1"/>
  <c r="B23" i="13"/>
  <c r="H72" i="7"/>
  <c r="AL72" i="7" s="1"/>
  <c r="G16" i="1"/>
  <c r="G88" i="1" s="1"/>
  <c r="G32" i="1"/>
  <c r="G85" i="1" s="1"/>
  <c r="C28" i="6"/>
  <c r="AM35" i="6"/>
  <c r="Q28" i="6"/>
  <c r="AO16" i="6"/>
  <c r="AI40" i="6"/>
  <c r="AP40" i="6" s="1"/>
  <c r="AP38" i="6"/>
  <c r="AN119" i="11"/>
  <c r="M48" i="6"/>
  <c r="G48" i="6"/>
  <c r="E48" i="6"/>
  <c r="J28" i="6"/>
  <c r="F28" i="6"/>
  <c r="AL26" i="6"/>
  <c r="AL22" i="6"/>
  <c r="Q51" i="6"/>
  <c r="AA24" i="6"/>
  <c r="AN16" i="6"/>
  <c r="AD28" i="6"/>
  <c r="AO28" i="6" s="1"/>
  <c r="AO26" i="6"/>
  <c r="AO22" i="6"/>
  <c r="AO18" i="6"/>
  <c r="AP24" i="6"/>
  <c r="AJ20" i="6"/>
  <c r="C73" i="11"/>
  <c r="D70" i="11" s="1"/>
  <c r="C74" i="11"/>
  <c r="C75" i="11" s="1"/>
  <c r="AL16" i="6"/>
  <c r="G83" i="11"/>
  <c r="G84" i="11" s="1"/>
  <c r="F83" i="11"/>
  <c r="F84" i="11" s="1"/>
  <c r="C32" i="11"/>
  <c r="C33" i="11" s="1"/>
  <c r="G33" i="1"/>
  <c r="G26" i="1"/>
  <c r="L40" i="6"/>
  <c r="AL15" i="5"/>
  <c r="AL14" i="5"/>
  <c r="AL16" i="5"/>
  <c r="W28" i="6"/>
  <c r="S28" i="6"/>
  <c r="Z28" i="6"/>
  <c r="AN28" i="6" s="1"/>
  <c r="AN26" i="6"/>
  <c r="AN22" i="6"/>
  <c r="AN18" i="6"/>
  <c r="AG24" i="6"/>
  <c r="AI20" i="6"/>
  <c r="AM44" i="17"/>
  <c r="AN44" i="17" s="1"/>
  <c r="J70" i="1" s="1"/>
  <c r="AL119" i="11"/>
  <c r="N13" i="4"/>
  <c r="N50" i="4"/>
  <c r="W50" i="4" s="1"/>
  <c r="W10" i="4"/>
  <c r="N43" i="4"/>
  <c r="W43" i="4" s="1"/>
  <c r="F48" i="6"/>
  <c r="AM26" i="6"/>
  <c r="N28" i="6"/>
  <c r="AM22" i="6"/>
  <c r="AM19" i="6"/>
  <c r="Q16" i="6"/>
  <c r="Q52" i="6" s="1"/>
  <c r="AF24" i="6"/>
  <c r="AP27" i="6"/>
  <c r="AP18" i="6"/>
  <c r="C40" i="11"/>
  <c r="D37" i="11" s="1"/>
  <c r="D64" i="11"/>
  <c r="E61" i="11" s="1"/>
  <c r="D65" i="11"/>
  <c r="D66" i="11" s="1"/>
  <c r="P46" i="17"/>
  <c r="AM46" i="17" s="1"/>
  <c r="AN46" i="17" s="1"/>
  <c r="AF46" i="17"/>
  <c r="AH13" i="11"/>
  <c r="B24" i="4"/>
  <c r="J13" i="4"/>
  <c r="U10" i="4"/>
  <c r="J50" i="4"/>
  <c r="U50" i="4" s="1"/>
  <c r="AO184" i="5"/>
  <c r="AO188" i="5" s="1"/>
  <c r="AJ10" i="13"/>
  <c r="AN16" i="17"/>
  <c r="AN11" i="5"/>
  <c r="C88" i="1"/>
  <c r="C87" i="1"/>
  <c r="I86" i="1"/>
  <c r="AL18" i="5"/>
  <c r="AL22" i="5"/>
  <c r="AL26" i="5"/>
  <c r="AM28" i="5"/>
  <c r="AM47" i="5"/>
  <c r="M46" i="6"/>
  <c r="L46" i="6"/>
  <c r="L50" i="6" s="1"/>
  <c r="K46" i="6"/>
  <c r="K48" i="6" s="1"/>
  <c r="J46" i="6"/>
  <c r="J48" i="6" s="1"/>
  <c r="I46" i="6"/>
  <c r="I48" i="6" s="1"/>
  <c r="H46" i="6"/>
  <c r="H50" i="6" s="1"/>
  <c r="G46" i="6"/>
  <c r="G50" i="6" s="1"/>
  <c r="F46" i="6"/>
  <c r="E46" i="6"/>
  <c r="D46" i="6"/>
  <c r="D48" i="6" s="1"/>
  <c r="C46" i="6"/>
  <c r="C50" i="6" s="1"/>
  <c r="B46" i="6"/>
  <c r="M42" i="6"/>
  <c r="AL42" i="6" s="1"/>
  <c r="E44" i="6"/>
  <c r="L39" i="6"/>
  <c r="AL39" i="6" s="1"/>
  <c r="M27" i="6"/>
  <c r="M28" i="6" s="1"/>
  <c r="L27" i="6"/>
  <c r="L28" i="6" s="1"/>
  <c r="K27" i="6"/>
  <c r="K28" i="6" s="1"/>
  <c r="J27" i="6"/>
  <c r="I27" i="6"/>
  <c r="I28" i="6" s="1"/>
  <c r="H27" i="6"/>
  <c r="H28" i="6" s="1"/>
  <c r="G27" i="6"/>
  <c r="G28" i="6" s="1"/>
  <c r="F27" i="6"/>
  <c r="E27" i="6"/>
  <c r="E28" i="6" s="1"/>
  <c r="D27" i="6"/>
  <c r="D28" i="6" s="1"/>
  <c r="C27" i="6"/>
  <c r="B27" i="6"/>
  <c r="M24" i="6"/>
  <c r="L24" i="6"/>
  <c r="I24" i="6"/>
  <c r="H24" i="6"/>
  <c r="E24" i="6"/>
  <c r="D24" i="6"/>
  <c r="V47" i="6"/>
  <c r="U47" i="6"/>
  <c r="U48" i="6" s="1"/>
  <c r="T48" i="6"/>
  <c r="N47" i="6"/>
  <c r="Y44" i="6"/>
  <c r="X43" i="6"/>
  <c r="AM43" i="6" s="1"/>
  <c r="W44" i="6"/>
  <c r="Y34" i="6"/>
  <c r="X34" i="6"/>
  <c r="X36" i="6" s="1"/>
  <c r="R34" i="6"/>
  <c r="R36" i="6" s="1"/>
  <c r="Q34" i="6"/>
  <c r="Q36" i="6" s="1"/>
  <c r="P34" i="6"/>
  <c r="Y27" i="6"/>
  <c r="Y28" i="6" s="1"/>
  <c r="X27" i="6"/>
  <c r="X28" i="6" s="1"/>
  <c r="W27" i="6"/>
  <c r="V27" i="6"/>
  <c r="V28" i="6" s="1"/>
  <c r="U27" i="6"/>
  <c r="U28" i="6" s="1"/>
  <c r="T27" i="6"/>
  <c r="T28" i="6" s="1"/>
  <c r="S27" i="6"/>
  <c r="R27" i="6"/>
  <c r="R28" i="6" s="1"/>
  <c r="Q27" i="6"/>
  <c r="P27" i="6"/>
  <c r="P28" i="6" s="1"/>
  <c r="O27" i="6"/>
  <c r="O28" i="6" s="1"/>
  <c r="N27" i="6"/>
  <c r="Y24" i="6"/>
  <c r="X24" i="6"/>
  <c r="U24" i="6"/>
  <c r="T24" i="6"/>
  <c r="Q24" i="6"/>
  <c r="P24" i="6"/>
  <c r="S14" i="6"/>
  <c r="S50" i="6" s="1"/>
  <c r="R14" i="6"/>
  <c r="R50" i="6" s="1"/>
  <c r="Q14" i="6"/>
  <c r="Q50" i="6" s="1"/>
  <c r="P14" i="6"/>
  <c r="P16" i="6" s="1"/>
  <c r="O14" i="6"/>
  <c r="O50" i="6" s="1"/>
  <c r="N14" i="6"/>
  <c r="AM14" i="6" s="1"/>
  <c r="AC23" i="6"/>
  <c r="AC24" i="6" s="1"/>
  <c r="AB23" i="6"/>
  <c r="AB24" i="6" s="1"/>
  <c r="AA23" i="6"/>
  <c r="Z23" i="6"/>
  <c r="AN23" i="6" s="1"/>
  <c r="AA20" i="6"/>
  <c r="Z20" i="6"/>
  <c r="AG23" i="6"/>
  <c r="AF23" i="6"/>
  <c r="AE23" i="6"/>
  <c r="AE24" i="6" s="1"/>
  <c r="AD23" i="6"/>
  <c r="AO23" i="6" s="1"/>
  <c r="AK19" i="6"/>
  <c r="AK20" i="6" s="1"/>
  <c r="AJ19" i="6"/>
  <c r="AI19" i="6"/>
  <c r="AH19" i="6"/>
  <c r="AP19" i="6" s="1"/>
  <c r="AH16" i="6"/>
  <c r="F95" i="5"/>
  <c r="AL14" i="6"/>
  <c r="AC67" i="7"/>
  <c r="B119" i="11"/>
  <c r="P119" i="11"/>
  <c r="R119" i="11"/>
  <c r="T119" i="11"/>
  <c r="V119" i="11"/>
  <c r="X119" i="11"/>
  <c r="Z119" i="11"/>
  <c r="AB119" i="11"/>
  <c r="AD119" i="11"/>
  <c r="AF119" i="11"/>
  <c r="AH119" i="11"/>
  <c r="AJ119" i="11"/>
  <c r="B41" i="11"/>
  <c r="B42" i="11" s="1"/>
  <c r="T46" i="17"/>
  <c r="AJ46" i="17"/>
  <c r="D49" i="4"/>
  <c r="J39" i="1"/>
  <c r="H28" i="4"/>
  <c r="T28" i="4" s="1"/>
  <c r="K53" i="1"/>
  <c r="I33" i="1"/>
  <c r="I88" i="1"/>
  <c r="I87" i="1"/>
  <c r="AL19" i="5"/>
  <c r="AL23" i="5"/>
  <c r="AM26" i="5"/>
  <c r="AL27" i="5"/>
  <c r="AM46" i="5"/>
  <c r="E43" i="6"/>
  <c r="C43" i="6"/>
  <c r="D38" i="6"/>
  <c r="D40" i="6" s="1"/>
  <c r="B38" i="6"/>
  <c r="M23" i="6"/>
  <c r="L23" i="6"/>
  <c r="K23" i="6"/>
  <c r="K24" i="6" s="1"/>
  <c r="J23" i="6"/>
  <c r="J24" i="6" s="1"/>
  <c r="I23" i="6"/>
  <c r="H23" i="6"/>
  <c r="G23" i="6"/>
  <c r="G24" i="6" s="1"/>
  <c r="F23" i="6"/>
  <c r="F24" i="6" s="1"/>
  <c r="E23" i="6"/>
  <c r="D23" i="6"/>
  <c r="C23" i="6"/>
  <c r="C51" i="6" s="1"/>
  <c r="B23" i="6"/>
  <c r="B24" i="6" s="1"/>
  <c r="B20" i="6"/>
  <c r="AL20" i="6" s="1"/>
  <c r="W47" i="6"/>
  <c r="W48" i="6" s="1"/>
  <c r="V48" i="6"/>
  <c r="O47" i="6"/>
  <c r="O48" i="6" s="1"/>
  <c r="S34" i="6"/>
  <c r="S36" i="6" s="1"/>
  <c r="Y23" i="6"/>
  <c r="X23" i="6"/>
  <c r="W23" i="6"/>
  <c r="W51" i="6" s="1"/>
  <c r="V23" i="6"/>
  <c r="V24" i="6" s="1"/>
  <c r="U23" i="6"/>
  <c r="T23" i="6"/>
  <c r="S23" i="6"/>
  <c r="S24" i="6" s="1"/>
  <c r="R23" i="6"/>
  <c r="R51" i="6" s="1"/>
  <c r="Q23" i="6"/>
  <c r="P23" i="6"/>
  <c r="O23" i="6"/>
  <c r="O24" i="6" s="1"/>
  <c r="N23" i="6"/>
  <c r="N24" i="6" s="1"/>
  <c r="Y20" i="6"/>
  <c r="X20" i="6"/>
  <c r="W20" i="6"/>
  <c r="V20" i="6"/>
  <c r="U20" i="6"/>
  <c r="T20" i="6"/>
  <c r="S20" i="6"/>
  <c r="R20" i="6"/>
  <c r="Q20" i="6"/>
  <c r="P20" i="6"/>
  <c r="O20" i="6"/>
  <c r="N20" i="6"/>
  <c r="AC30" i="6"/>
  <c r="AC19" i="6"/>
  <c r="AC51" i="6" s="1"/>
  <c r="AB19" i="6"/>
  <c r="AB51" i="6" s="1"/>
  <c r="AA19" i="6"/>
  <c r="Z19" i="6"/>
  <c r="AD47" i="6"/>
  <c r="AF38" i="6"/>
  <c r="AG19" i="6"/>
  <c r="AG51" i="6" s="1"/>
  <c r="AF19" i="6"/>
  <c r="AF20" i="6" s="1"/>
  <c r="AE19" i="6"/>
  <c r="AE51" i="6" s="1"/>
  <c r="AD19" i="6"/>
  <c r="AI35" i="6"/>
  <c r="AK28" i="6"/>
  <c r="AJ28" i="6"/>
  <c r="AI28" i="6"/>
  <c r="AH28" i="6"/>
  <c r="AK15" i="6"/>
  <c r="AK51" i="6" s="1"/>
  <c r="AJ15" i="6"/>
  <c r="AJ51" i="6" s="1"/>
  <c r="AI15" i="6"/>
  <c r="AI51" i="6" s="1"/>
  <c r="AH15" i="6"/>
  <c r="AE96" i="5"/>
  <c r="J185" i="5"/>
  <c r="Y67" i="7"/>
  <c r="D119" i="11"/>
  <c r="F119" i="11"/>
  <c r="H119" i="11"/>
  <c r="J119" i="11"/>
  <c r="L119" i="11"/>
  <c r="B83" i="11"/>
  <c r="B84" i="11" s="1"/>
  <c r="B74" i="11"/>
  <c r="B75" i="11" s="1"/>
  <c r="B65" i="11"/>
  <c r="B66" i="11" s="1"/>
  <c r="X46" i="17"/>
  <c r="R13" i="11"/>
  <c r="C33" i="1"/>
  <c r="K16" i="1"/>
  <c r="AN45" i="17"/>
  <c r="J71" i="1" s="1"/>
  <c r="J37" i="1"/>
  <c r="AM139" i="5"/>
  <c r="AM188" i="5" s="1"/>
  <c r="U11" i="4"/>
  <c r="J22" i="1"/>
  <c r="AN14" i="9"/>
  <c r="L10" i="4" s="1"/>
  <c r="AI31" i="13"/>
  <c r="AD20" i="13"/>
  <c r="AD29" i="13" s="1"/>
  <c r="AD31" i="13" s="1"/>
  <c r="AE32" i="13" s="1"/>
  <c r="AF38" i="17" s="1"/>
  <c r="AO39" i="5"/>
  <c r="F97" i="5"/>
  <c r="B186" i="5"/>
  <c r="Q119" i="11"/>
  <c r="U119" i="11"/>
  <c r="Y119" i="11"/>
  <c r="AA119" i="11"/>
  <c r="AC119" i="11"/>
  <c r="AG119" i="11"/>
  <c r="AK119" i="11"/>
  <c r="F13" i="11"/>
  <c r="G28" i="17"/>
  <c r="AM28" i="17" s="1"/>
  <c r="AN28" i="17" s="1"/>
  <c r="Z13" i="11"/>
  <c r="F26" i="4"/>
  <c r="H26" i="4" s="1"/>
  <c r="T26" i="4" s="1"/>
  <c r="AL18" i="12"/>
  <c r="H13" i="4"/>
  <c r="T11" i="4"/>
  <c r="L27" i="4"/>
  <c r="AN18" i="12"/>
  <c r="P13" i="4"/>
  <c r="P43" i="4"/>
  <c r="K93" i="1"/>
  <c r="AL14" i="13"/>
  <c r="J20" i="1" s="1"/>
  <c r="AJ69" i="6"/>
  <c r="AH174" i="6"/>
  <c r="AP174" i="6" s="1"/>
  <c r="AH173" i="6"/>
  <c r="AP173" i="6" s="1"/>
  <c r="AH128" i="6"/>
  <c r="AH129" i="6"/>
  <c r="AP129" i="6" s="1"/>
  <c r="AH104" i="6"/>
  <c r="AH105" i="6"/>
  <c r="AH63" i="6"/>
  <c r="AH64" i="6"/>
  <c r="AF179" i="6"/>
  <c r="AF10" i="6"/>
  <c r="AF11" i="6"/>
  <c r="AF12" i="6"/>
  <c r="AE116" i="6"/>
  <c r="AE117" i="6"/>
  <c r="AE91" i="6"/>
  <c r="AE92" i="6"/>
  <c r="AC146" i="6"/>
  <c r="AC145" i="6"/>
  <c r="AB174" i="6"/>
  <c r="AN174" i="6" s="1"/>
  <c r="AB173" i="6"/>
  <c r="AN173" i="6" s="1"/>
  <c r="AA136" i="6"/>
  <c r="AA138" i="6" s="1"/>
  <c r="AA137" i="6"/>
  <c r="Z118" i="6"/>
  <c r="X84" i="6"/>
  <c r="X83" i="6"/>
  <c r="X85" i="6" s="1"/>
  <c r="X11" i="6"/>
  <c r="X10" i="6"/>
  <c r="X50" i="6" s="1"/>
  <c r="O104" i="6"/>
  <c r="AM104" i="6" s="1"/>
  <c r="O105" i="6"/>
  <c r="N100" i="6"/>
  <c r="N101" i="6"/>
  <c r="N67" i="6"/>
  <c r="AM66" i="6"/>
  <c r="N95" i="6"/>
  <c r="K154" i="6"/>
  <c r="K186" i="6" s="1"/>
  <c r="K153" i="6"/>
  <c r="K155" i="6" s="1"/>
  <c r="E173" i="6"/>
  <c r="E174" i="6"/>
  <c r="E109" i="6"/>
  <c r="E108" i="6"/>
  <c r="E91" i="6"/>
  <c r="E92" i="6"/>
  <c r="K13" i="11"/>
  <c r="S13" i="11"/>
  <c r="AA13" i="11"/>
  <c r="AI13" i="11"/>
  <c r="AK167" i="6"/>
  <c r="AP167" i="6" s="1"/>
  <c r="AK159" i="6"/>
  <c r="AP159" i="6" s="1"/>
  <c r="AK61" i="6"/>
  <c r="AI155" i="6"/>
  <c r="AI91" i="6"/>
  <c r="AI95" i="6" s="1"/>
  <c r="AI92" i="6"/>
  <c r="AP92" i="6" s="1"/>
  <c r="AI61" i="6"/>
  <c r="AH170" i="6"/>
  <c r="AH169" i="6"/>
  <c r="AH171" i="6"/>
  <c r="AH88" i="6"/>
  <c r="AP88" i="6" s="1"/>
  <c r="AH87" i="6"/>
  <c r="AP87" i="6" s="1"/>
  <c r="AP79" i="6"/>
  <c r="AH59" i="6"/>
  <c r="AH60" i="6"/>
  <c r="AE181" i="6"/>
  <c r="AO181" i="6" s="1"/>
  <c r="AE182" i="6"/>
  <c r="AO182" i="6" s="1"/>
  <c r="AE110" i="6"/>
  <c r="AD125" i="6"/>
  <c r="AD124" i="6"/>
  <c r="AC154" i="6"/>
  <c r="AN154" i="6" s="1"/>
  <c r="AC153" i="6"/>
  <c r="AN153" i="6" s="1"/>
  <c r="AB182" i="6"/>
  <c r="AN182" i="6" s="1"/>
  <c r="AB181" i="6"/>
  <c r="Z11" i="6"/>
  <c r="Z10" i="6"/>
  <c r="Y138" i="6"/>
  <c r="Y142" i="6" s="1"/>
  <c r="Y91" i="6"/>
  <c r="Y93" i="6" s="1"/>
  <c r="Y92" i="6"/>
  <c r="X92" i="6"/>
  <c r="X93" i="6"/>
  <c r="X91" i="6"/>
  <c r="X60" i="6"/>
  <c r="X59" i="6"/>
  <c r="X95" i="6" s="1"/>
  <c r="Q149" i="6"/>
  <c r="Q150" i="6"/>
  <c r="Q151" i="6"/>
  <c r="F63" i="6"/>
  <c r="AL63" i="6" s="1"/>
  <c r="F64" i="6"/>
  <c r="C13" i="11"/>
  <c r="N13" i="11"/>
  <c r="V13" i="11"/>
  <c r="AD13" i="11"/>
  <c r="Z21" i="13"/>
  <c r="AA22" i="13" s="1"/>
  <c r="AB35" i="17" s="1"/>
  <c r="R10" i="13"/>
  <c r="M10" i="13"/>
  <c r="G20" i="13"/>
  <c r="G29" i="13" s="1"/>
  <c r="G31" i="13" s="1"/>
  <c r="H32" i="13" s="1"/>
  <c r="I38" i="17" s="1"/>
  <c r="G21" i="13"/>
  <c r="H22" i="13" s="1"/>
  <c r="I35" i="17" s="1"/>
  <c r="AJ117" i="6"/>
  <c r="AJ141" i="6" s="1"/>
  <c r="AJ116" i="6"/>
  <c r="AH182" i="6"/>
  <c r="AP182" i="6" s="1"/>
  <c r="AH181" i="6"/>
  <c r="AH55" i="6"/>
  <c r="AH56" i="6"/>
  <c r="AG163" i="6"/>
  <c r="AG155" i="6"/>
  <c r="AO155" i="6" s="1"/>
  <c r="AG77" i="6"/>
  <c r="AF167" i="6"/>
  <c r="AO167" i="6" s="1"/>
  <c r="AE177" i="6"/>
  <c r="AE178" i="6"/>
  <c r="AO136" i="6"/>
  <c r="AO120" i="6"/>
  <c r="AC162" i="6"/>
  <c r="AN162" i="6" s="1"/>
  <c r="AC161" i="6"/>
  <c r="AN161" i="6" s="1"/>
  <c r="Z102" i="6"/>
  <c r="X68" i="6"/>
  <c r="X69" i="6"/>
  <c r="X67" i="6"/>
  <c r="W126" i="6"/>
  <c r="W104" i="6"/>
  <c r="W105" i="6"/>
  <c r="W80" i="6"/>
  <c r="W79" i="6"/>
  <c r="S178" i="6"/>
  <c r="S179" i="6" s="1"/>
  <c r="S177" i="6"/>
  <c r="S165" i="6"/>
  <c r="S166" i="6"/>
  <c r="R181" i="6"/>
  <c r="R182" i="6"/>
  <c r="O154" i="6"/>
  <c r="AM154" i="6" s="1"/>
  <c r="O153" i="6"/>
  <c r="O155" i="6" s="1"/>
  <c r="K11" i="6"/>
  <c r="K10" i="6"/>
  <c r="K50" i="6" s="1"/>
  <c r="G158" i="6"/>
  <c r="G157" i="6"/>
  <c r="G72" i="6"/>
  <c r="G71" i="6"/>
  <c r="G73" i="6" s="1"/>
  <c r="F174" i="6"/>
  <c r="F173" i="6"/>
  <c r="F175" i="6" s="1"/>
  <c r="O13" i="11"/>
  <c r="W13" i="11"/>
  <c r="AE13" i="11"/>
  <c r="AP24" i="8"/>
  <c r="AP32" i="8" s="1"/>
  <c r="F20" i="13"/>
  <c r="AK147" i="6"/>
  <c r="AK109" i="6"/>
  <c r="AK141" i="6" s="1"/>
  <c r="AK108" i="6"/>
  <c r="AK65" i="6"/>
  <c r="AJ57" i="6"/>
  <c r="AI147" i="6"/>
  <c r="AI145" i="6"/>
  <c r="AI146" i="6"/>
  <c r="AI186" i="6" s="1"/>
  <c r="AP100" i="6"/>
  <c r="AI73" i="6"/>
  <c r="AH178" i="6"/>
  <c r="AP178" i="6" s="1"/>
  <c r="AH177" i="6"/>
  <c r="AP177" i="6" s="1"/>
  <c r="AP116" i="6"/>
  <c r="AH108" i="6"/>
  <c r="AH109" i="6"/>
  <c r="AP109" i="6" s="1"/>
  <c r="AH10" i="6"/>
  <c r="AH11" i="6"/>
  <c r="AH12" i="6"/>
  <c r="AG81" i="6"/>
  <c r="AF94" i="6"/>
  <c r="AO128" i="6"/>
  <c r="AC170" i="6"/>
  <c r="AC169" i="6"/>
  <c r="AC171" i="6" s="1"/>
  <c r="AC91" i="6"/>
  <c r="AC93" i="6" s="1"/>
  <c r="AC92" i="6"/>
  <c r="X76" i="6"/>
  <c r="X75" i="6"/>
  <c r="X77" i="6" s="1"/>
  <c r="T92" i="6"/>
  <c r="AM92" i="6" s="1"/>
  <c r="T91" i="6"/>
  <c r="P59" i="6"/>
  <c r="P60" i="6"/>
  <c r="M113" i="6"/>
  <c r="M112" i="6"/>
  <c r="M114" i="6" s="1"/>
  <c r="M76" i="6"/>
  <c r="M75" i="6"/>
  <c r="M77" i="6" s="1"/>
  <c r="AO132" i="6"/>
  <c r="AD130" i="6"/>
  <c r="AD57" i="6"/>
  <c r="AC136" i="6"/>
  <c r="AC137" i="6"/>
  <c r="AC141" i="6" s="1"/>
  <c r="AC79" i="6"/>
  <c r="AC81" i="6" s="1"/>
  <c r="AC80" i="6"/>
  <c r="AC12" i="6"/>
  <c r="AB169" i="6"/>
  <c r="AB170" i="6"/>
  <c r="AB186" i="6" s="1"/>
  <c r="AB116" i="6"/>
  <c r="AN116" i="6" s="1"/>
  <c r="AB117" i="6"/>
  <c r="AN117" i="6" s="1"/>
  <c r="AB108" i="6"/>
  <c r="AB110" i="6" s="1"/>
  <c r="AN110" i="6" s="1"/>
  <c r="AN107" i="6"/>
  <c r="AB100" i="6"/>
  <c r="AB101" i="6"/>
  <c r="AB87" i="6"/>
  <c r="AB88" i="6"/>
  <c r="AB79" i="6"/>
  <c r="AB80" i="6"/>
  <c r="AA130" i="6"/>
  <c r="Y79" i="6"/>
  <c r="Y81" i="6" s="1"/>
  <c r="Y80" i="6"/>
  <c r="Y12" i="6"/>
  <c r="W113" i="6"/>
  <c r="W112" i="6"/>
  <c r="W114" i="6" s="1"/>
  <c r="W100" i="6"/>
  <c r="W101" i="6"/>
  <c r="T134" i="6"/>
  <c r="T118" i="6"/>
  <c r="T105" i="6"/>
  <c r="T106" i="6"/>
  <c r="T75" i="6"/>
  <c r="T76" i="6"/>
  <c r="S83" i="6"/>
  <c r="S84" i="6"/>
  <c r="S96" i="6" s="1"/>
  <c r="Q157" i="6"/>
  <c r="AM157" i="6" s="1"/>
  <c r="Q158" i="6"/>
  <c r="Q159" i="6" s="1"/>
  <c r="P177" i="6"/>
  <c r="AM177" i="6" s="1"/>
  <c r="P178" i="6"/>
  <c r="P89" i="6"/>
  <c r="P67" i="6"/>
  <c r="P69" i="6" s="1"/>
  <c r="O162" i="6"/>
  <c r="AM162" i="6" s="1"/>
  <c r="O161" i="6"/>
  <c r="AM161" i="6" s="1"/>
  <c r="O112" i="6"/>
  <c r="O113" i="6"/>
  <c r="M109" i="6"/>
  <c r="M141" i="6" s="1"/>
  <c r="M108" i="6"/>
  <c r="L117" i="6"/>
  <c r="L116" i="6"/>
  <c r="L118" i="6" s="1"/>
  <c r="J157" i="6"/>
  <c r="J158" i="6"/>
  <c r="J75" i="6"/>
  <c r="J95" i="6" s="1"/>
  <c r="J76" i="6"/>
  <c r="J96" i="6" s="1"/>
  <c r="G153" i="6"/>
  <c r="G154" i="6"/>
  <c r="G186" i="6" s="1"/>
  <c r="AK181" i="6"/>
  <c r="AK183" i="6" s="1"/>
  <c r="AK179" i="6"/>
  <c r="AK175" i="6"/>
  <c r="AK171" i="6"/>
  <c r="AK165" i="6"/>
  <c r="AK162" i="6"/>
  <c r="AK163" i="6" s="1"/>
  <c r="AP163" i="6" s="1"/>
  <c r="AK158" i="6"/>
  <c r="AP158" i="6" s="1"/>
  <c r="AK154" i="6"/>
  <c r="AP154" i="6" s="1"/>
  <c r="AK150" i="6"/>
  <c r="AP150" i="6" s="1"/>
  <c r="AK146" i="6"/>
  <c r="AK72" i="6"/>
  <c r="AK73" i="6" s="1"/>
  <c r="AK68" i="6"/>
  <c r="AK69" i="6" s="1"/>
  <c r="AK64" i="6"/>
  <c r="AK60" i="6"/>
  <c r="AK56" i="6"/>
  <c r="AJ93" i="6"/>
  <c r="AJ89" i="6"/>
  <c r="AJ85" i="6"/>
  <c r="AJ81" i="6"/>
  <c r="AP81" i="6" s="1"/>
  <c r="AJ77" i="6"/>
  <c r="AP77" i="6" s="1"/>
  <c r="AJ72" i="6"/>
  <c r="AJ73" i="6" s="1"/>
  <c r="AJ68" i="6"/>
  <c r="AJ96" i="6" s="1"/>
  <c r="AI72" i="6"/>
  <c r="AP72" i="6" s="1"/>
  <c r="AI68" i="6"/>
  <c r="AP68" i="6" s="1"/>
  <c r="AI64" i="6"/>
  <c r="AI65" i="6" s="1"/>
  <c r="AI60" i="6"/>
  <c r="AI56" i="6"/>
  <c r="AI12" i="6"/>
  <c r="AG162" i="6"/>
  <c r="AG158" i="6"/>
  <c r="AO158" i="6" s="1"/>
  <c r="AG154" i="6"/>
  <c r="AO154" i="6" s="1"/>
  <c r="AG150" i="6"/>
  <c r="AO150" i="6" s="1"/>
  <c r="AG146" i="6"/>
  <c r="AF178" i="6"/>
  <c r="AF175" i="6"/>
  <c r="AO175" i="6" s="1"/>
  <c r="AF171" i="6"/>
  <c r="AO171" i="6" s="1"/>
  <c r="AF166" i="6"/>
  <c r="AO166" i="6" s="1"/>
  <c r="AF162" i="6"/>
  <c r="AF186" i="6" s="1"/>
  <c r="AF159" i="6"/>
  <c r="AF138" i="6"/>
  <c r="AO138" i="6" s="1"/>
  <c r="AF133" i="6"/>
  <c r="AO133" i="6" s="1"/>
  <c r="AF129" i="6"/>
  <c r="AF141" i="6" s="1"/>
  <c r="AF126" i="6"/>
  <c r="AF122" i="6"/>
  <c r="AO122" i="6" s="1"/>
  <c r="AF93" i="6"/>
  <c r="AF89" i="6"/>
  <c r="AF85" i="6"/>
  <c r="AO85" i="6" s="1"/>
  <c r="AF81" i="6"/>
  <c r="AO81" i="6" s="1"/>
  <c r="AF77" i="6"/>
  <c r="AC166" i="6"/>
  <c r="AN166" i="6" s="1"/>
  <c r="AC167" i="6"/>
  <c r="AN167" i="6" s="1"/>
  <c r="AC159" i="6"/>
  <c r="AN159" i="6" s="1"/>
  <c r="AC158" i="6"/>
  <c r="AC150" i="6"/>
  <c r="AC151" i="6"/>
  <c r="AN151" i="6" s="1"/>
  <c r="AC130" i="6"/>
  <c r="AN130" i="6" s="1"/>
  <c r="AB178" i="6"/>
  <c r="AN178" i="6" s="1"/>
  <c r="AB12" i="6"/>
  <c r="AA79" i="6"/>
  <c r="AA80" i="6"/>
  <c r="AA96" i="6" s="1"/>
  <c r="AA11" i="6"/>
  <c r="AA51" i="6" s="1"/>
  <c r="AA12" i="6"/>
  <c r="AN108" i="6"/>
  <c r="X88" i="6"/>
  <c r="X89" i="6"/>
  <c r="X80" i="6"/>
  <c r="X81" i="6"/>
  <c r="X72" i="6"/>
  <c r="X73" i="6"/>
  <c r="X64" i="6"/>
  <c r="X65" i="6"/>
  <c r="X56" i="6"/>
  <c r="W181" i="6"/>
  <c r="W182" i="6"/>
  <c r="W186" i="6" s="1"/>
  <c r="W67" i="6"/>
  <c r="W68" i="6"/>
  <c r="T138" i="6"/>
  <c r="T122" i="6"/>
  <c r="R104" i="6"/>
  <c r="R105" i="6"/>
  <c r="R141" i="6" s="1"/>
  <c r="P124" i="6"/>
  <c r="AM124" i="6" s="1"/>
  <c r="O132" i="6"/>
  <c r="AM132" i="6" s="1"/>
  <c r="O134" i="6"/>
  <c r="O133" i="6"/>
  <c r="AM133" i="6" s="1"/>
  <c r="O121" i="6"/>
  <c r="AM121" i="6" s="1"/>
  <c r="O120" i="6"/>
  <c r="O110" i="6"/>
  <c r="N112" i="6"/>
  <c r="N114" i="6"/>
  <c r="N11" i="6"/>
  <c r="N12" i="6"/>
  <c r="N10" i="6"/>
  <c r="K133" i="6"/>
  <c r="AL133" i="6" s="1"/>
  <c r="K132" i="6"/>
  <c r="AL132" i="6" s="1"/>
  <c r="K134" i="6"/>
  <c r="AL134" i="6" s="1"/>
  <c r="K116" i="6"/>
  <c r="K117" i="6"/>
  <c r="J177" i="6"/>
  <c r="J179" i="6" s="1"/>
  <c r="J178" i="6"/>
  <c r="C154" i="6"/>
  <c r="C153" i="6"/>
  <c r="C155" i="6" s="1"/>
  <c r="AD129" i="6"/>
  <c r="AO129" i="6" s="1"/>
  <c r="AD89" i="6"/>
  <c r="AO89" i="6" s="1"/>
  <c r="AC183" i="6"/>
  <c r="AC75" i="6"/>
  <c r="AC76" i="6"/>
  <c r="AC96" i="6" s="1"/>
  <c r="AB112" i="6"/>
  <c r="AN112" i="6" s="1"/>
  <c r="AB114" i="6"/>
  <c r="AN114" i="6" s="1"/>
  <c r="AB104" i="6"/>
  <c r="AN104" i="6" s="1"/>
  <c r="AB105" i="6"/>
  <c r="AN105" i="6" s="1"/>
  <c r="AB91" i="6"/>
  <c r="AN91" i="6" s="1"/>
  <c r="AB92" i="6"/>
  <c r="AN92" i="6" s="1"/>
  <c r="AB83" i="6"/>
  <c r="AN83" i="6" s="1"/>
  <c r="AB84" i="6"/>
  <c r="AN84" i="6" s="1"/>
  <c r="AB75" i="6"/>
  <c r="AB76" i="6"/>
  <c r="AB77" i="6" s="1"/>
  <c r="Z88" i="6"/>
  <c r="Z87" i="6"/>
  <c r="AN62" i="6"/>
  <c r="Y75" i="6"/>
  <c r="Y76" i="6"/>
  <c r="Y96" i="6" s="1"/>
  <c r="W177" i="6"/>
  <c r="W178" i="6"/>
  <c r="T84" i="6"/>
  <c r="T85" i="6"/>
  <c r="S170" i="6"/>
  <c r="S169" i="6"/>
  <c r="S171" i="6" s="1"/>
  <c r="S122" i="6"/>
  <c r="R112" i="6"/>
  <c r="R113" i="6"/>
  <c r="Q61" i="6"/>
  <c r="P134" i="6"/>
  <c r="P132" i="6"/>
  <c r="P10" i="6"/>
  <c r="P11" i="6"/>
  <c r="O146" i="6"/>
  <c r="O145" i="6"/>
  <c r="O129" i="6"/>
  <c r="AM129" i="6" s="1"/>
  <c r="O128" i="6"/>
  <c r="N149" i="6"/>
  <c r="N150" i="6"/>
  <c r="M174" i="6"/>
  <c r="M173" i="6"/>
  <c r="M166" i="6"/>
  <c r="M167" i="6" s="1"/>
  <c r="L102" i="6"/>
  <c r="L100" i="6"/>
  <c r="L101" i="6"/>
  <c r="G64" i="6"/>
  <c r="G65" i="6" s="1"/>
  <c r="G63" i="6"/>
  <c r="F166" i="6"/>
  <c r="F165" i="6"/>
  <c r="F185" i="6" s="1"/>
  <c r="AL99" i="6"/>
  <c r="F10" i="6"/>
  <c r="F50" i="6" s="1"/>
  <c r="F11" i="6"/>
  <c r="F12" i="6"/>
  <c r="E161" i="6"/>
  <c r="E162" i="6"/>
  <c r="E100" i="6"/>
  <c r="E140" i="6" s="1"/>
  <c r="E101" i="6"/>
  <c r="D166" i="6"/>
  <c r="D165" i="6"/>
  <c r="W108" i="6"/>
  <c r="W110" i="6" s="1"/>
  <c r="W65" i="6"/>
  <c r="W56" i="6"/>
  <c r="V12" i="6"/>
  <c r="S174" i="6"/>
  <c r="S175" i="6"/>
  <c r="S126" i="6"/>
  <c r="S106" i="6"/>
  <c r="S142" i="6" s="1"/>
  <c r="S87" i="6"/>
  <c r="S88" i="6"/>
  <c r="AM88" i="6" s="1"/>
  <c r="R116" i="6"/>
  <c r="R118" i="6" s="1"/>
  <c r="R110" i="6"/>
  <c r="R108" i="6"/>
  <c r="R94" i="6"/>
  <c r="Q161" i="6"/>
  <c r="Q163" i="6"/>
  <c r="Q153" i="6"/>
  <c r="Q154" i="6"/>
  <c r="Q73" i="6"/>
  <c r="P173" i="6"/>
  <c r="P174" i="6"/>
  <c r="AM174" i="6" s="1"/>
  <c r="AM152" i="6"/>
  <c r="P93" i="6"/>
  <c r="O158" i="6"/>
  <c r="AM158" i="6" s="1"/>
  <c r="O150" i="6"/>
  <c r="O151" i="6" s="1"/>
  <c r="O136" i="6"/>
  <c r="AM136" i="6" s="1"/>
  <c r="O11" i="6"/>
  <c r="O12" i="6"/>
  <c r="N153" i="6"/>
  <c r="N145" i="6"/>
  <c r="N147" i="6"/>
  <c r="M161" i="6"/>
  <c r="M163" i="6" s="1"/>
  <c r="M162" i="6"/>
  <c r="M146" i="6"/>
  <c r="M145" i="6"/>
  <c r="L181" i="6"/>
  <c r="L183" i="6" s="1"/>
  <c r="L132" i="6"/>
  <c r="L134" i="6"/>
  <c r="L121" i="6"/>
  <c r="L122" i="6" s="1"/>
  <c r="J145" i="6"/>
  <c r="J185" i="6" s="1"/>
  <c r="J146" i="6"/>
  <c r="H161" i="6"/>
  <c r="H163" i="6"/>
  <c r="H162" i="6"/>
  <c r="G113" i="6"/>
  <c r="G112" i="6"/>
  <c r="AL112" i="6" s="1"/>
  <c r="F182" i="6"/>
  <c r="F181" i="6"/>
  <c r="F183" i="6" s="1"/>
  <c r="F76" i="6"/>
  <c r="F75" i="6"/>
  <c r="F59" i="6"/>
  <c r="F60" i="6"/>
  <c r="F61" i="6"/>
  <c r="AL66" i="6"/>
  <c r="E67" i="6"/>
  <c r="E94" i="6"/>
  <c r="E55" i="6"/>
  <c r="D101" i="6"/>
  <c r="D100" i="6"/>
  <c r="B60" i="6"/>
  <c r="B59" i="6"/>
  <c r="AL59" i="6" s="1"/>
  <c r="T163" i="6"/>
  <c r="T187" i="6" s="1"/>
  <c r="T101" i="6"/>
  <c r="T141" i="6" s="1"/>
  <c r="T88" i="6"/>
  <c r="T89" i="6"/>
  <c r="T80" i="6"/>
  <c r="AM80" i="6" s="1"/>
  <c r="T81" i="6"/>
  <c r="S11" i="6"/>
  <c r="S12" i="6"/>
  <c r="P169" i="6"/>
  <c r="P170" i="6"/>
  <c r="P186" i="6" s="1"/>
  <c r="P136" i="6"/>
  <c r="P138" i="6"/>
  <c r="P128" i="6"/>
  <c r="P130" i="6"/>
  <c r="P120" i="6"/>
  <c r="P122" i="6"/>
  <c r="P71" i="6"/>
  <c r="P72" i="6"/>
  <c r="AM72" i="6" s="1"/>
  <c r="P63" i="6"/>
  <c r="AM63" i="6" s="1"/>
  <c r="P64" i="6"/>
  <c r="P55" i="6"/>
  <c r="P57" i="6"/>
  <c r="O125" i="6"/>
  <c r="AM125" i="6" s="1"/>
  <c r="O126" i="6"/>
  <c r="O116" i="6"/>
  <c r="O118" i="6" s="1"/>
  <c r="O117" i="6"/>
  <c r="AM117" i="6" s="1"/>
  <c r="O108" i="6"/>
  <c r="AM108" i="6" s="1"/>
  <c r="O109" i="6"/>
  <c r="AM109" i="6" s="1"/>
  <c r="O100" i="6"/>
  <c r="O102" i="6" s="1"/>
  <c r="O101" i="6"/>
  <c r="O141" i="6" s="1"/>
  <c r="O75" i="6"/>
  <c r="O76" i="6"/>
  <c r="N116" i="6"/>
  <c r="AM116" i="6" s="1"/>
  <c r="N118" i="6"/>
  <c r="M91" i="6"/>
  <c r="M92" i="6"/>
  <c r="L165" i="6"/>
  <c r="L166" i="6"/>
  <c r="L186" i="6" s="1"/>
  <c r="L129" i="6"/>
  <c r="AL129" i="6" s="1"/>
  <c r="L128" i="6"/>
  <c r="L130" i="6" s="1"/>
  <c r="AL130" i="6" s="1"/>
  <c r="L105" i="6"/>
  <c r="L106" i="6" s="1"/>
  <c r="L60" i="6"/>
  <c r="L96" i="6" s="1"/>
  <c r="L59" i="6"/>
  <c r="L61" i="6"/>
  <c r="K137" i="6"/>
  <c r="AL137" i="6" s="1"/>
  <c r="K138" i="6"/>
  <c r="J170" i="6"/>
  <c r="J171" i="6" s="1"/>
  <c r="H157" i="6"/>
  <c r="H158" i="6"/>
  <c r="H159" i="6" s="1"/>
  <c r="H141" i="6"/>
  <c r="G120" i="6"/>
  <c r="G121" i="6"/>
  <c r="G100" i="6"/>
  <c r="G102" i="6"/>
  <c r="G56" i="6"/>
  <c r="G55" i="6"/>
  <c r="F71" i="6"/>
  <c r="F72" i="6"/>
  <c r="AL72" i="6" s="1"/>
  <c r="E165" i="6"/>
  <c r="E166" i="6"/>
  <c r="E167" i="6" s="1"/>
  <c r="E76" i="6"/>
  <c r="E75" i="6"/>
  <c r="D11" i="6"/>
  <c r="D12" i="6"/>
  <c r="D10" i="6"/>
  <c r="B178" i="6"/>
  <c r="B177" i="6"/>
  <c r="AL177" i="6" s="1"/>
  <c r="M104" i="6"/>
  <c r="M102" i="6"/>
  <c r="L178" i="6"/>
  <c r="L179" i="6" s="1"/>
  <c r="L175" i="6"/>
  <c r="L112" i="6"/>
  <c r="L114" i="6" s="1"/>
  <c r="L55" i="6"/>
  <c r="L12" i="6"/>
  <c r="K149" i="6"/>
  <c r="K128" i="6"/>
  <c r="K130" i="6" s="1"/>
  <c r="J173" i="6"/>
  <c r="J175" i="6" s="1"/>
  <c r="J153" i="6"/>
  <c r="J155" i="6"/>
  <c r="I80" i="6"/>
  <c r="AL80" i="6" s="1"/>
  <c r="I79" i="6"/>
  <c r="H165" i="6"/>
  <c r="H166" i="6"/>
  <c r="G147" i="6"/>
  <c r="F67" i="6"/>
  <c r="F68" i="6"/>
  <c r="AL68" i="6" s="1"/>
  <c r="E181" i="6"/>
  <c r="AL181" i="6" s="1"/>
  <c r="E183" i="6"/>
  <c r="E169" i="6"/>
  <c r="E171" i="6" s="1"/>
  <c r="E170" i="6"/>
  <c r="E122" i="6"/>
  <c r="E10" i="6"/>
  <c r="E50" i="6" s="1"/>
  <c r="E11" i="6"/>
  <c r="E51" i="6" s="1"/>
  <c r="C150" i="6"/>
  <c r="C149" i="6"/>
  <c r="C151" i="6"/>
  <c r="C69" i="6"/>
  <c r="AG15" i="13"/>
  <c r="L15" i="13"/>
  <c r="M12" i="6"/>
  <c r="L126" i="6"/>
  <c r="K105" i="6"/>
  <c r="K141" i="6" s="1"/>
  <c r="K104" i="6"/>
  <c r="J183" i="6"/>
  <c r="J182" i="6"/>
  <c r="J166" i="6"/>
  <c r="J165" i="6"/>
  <c r="J167" i="6" s="1"/>
  <c r="J11" i="6"/>
  <c r="J51" i="6" s="1"/>
  <c r="J10" i="6"/>
  <c r="J50" i="6" s="1"/>
  <c r="I75" i="6"/>
  <c r="I76" i="6"/>
  <c r="I96" i="6" s="1"/>
  <c r="H11" i="6"/>
  <c r="H12" i="6"/>
  <c r="G130" i="6"/>
  <c r="G104" i="6"/>
  <c r="G105" i="6"/>
  <c r="F85" i="6"/>
  <c r="AL85" i="6" s="1"/>
  <c r="F55" i="6"/>
  <c r="F57" i="6"/>
  <c r="E177" i="6"/>
  <c r="E178" i="6"/>
  <c r="E179" i="6" s="1"/>
  <c r="E159" i="6"/>
  <c r="E157" i="6"/>
  <c r="E138" i="6"/>
  <c r="AL138" i="6" s="1"/>
  <c r="E118" i="6"/>
  <c r="D116" i="6"/>
  <c r="D117" i="6"/>
  <c r="B170" i="6"/>
  <c r="B169" i="6"/>
  <c r="B154" i="6"/>
  <c r="AL154" i="6" s="1"/>
  <c r="B153" i="6"/>
  <c r="B126" i="6"/>
  <c r="AL126" i="6" s="1"/>
  <c r="W32" i="8"/>
  <c r="W19" i="13" s="1"/>
  <c r="T32" i="8"/>
  <c r="T19" i="13" s="1"/>
  <c r="Z12" i="19"/>
  <c r="Z21" i="19" s="1"/>
  <c r="Z13" i="13" s="1"/>
  <c r="Z15" i="13" s="1"/>
  <c r="AN9" i="19"/>
  <c r="J163" i="6"/>
  <c r="G126" i="6"/>
  <c r="G117" i="6"/>
  <c r="G118" i="6"/>
  <c r="G109" i="6"/>
  <c r="G110" i="6" s="1"/>
  <c r="G68" i="6"/>
  <c r="G69" i="6" s="1"/>
  <c r="G60" i="6"/>
  <c r="G61" i="6" s="1"/>
  <c r="G11" i="6"/>
  <c r="G51" i="6" s="1"/>
  <c r="G12" i="6"/>
  <c r="F178" i="6"/>
  <c r="F179" i="6" s="1"/>
  <c r="F170" i="6"/>
  <c r="F171" i="6" s="1"/>
  <c r="F81" i="6"/>
  <c r="E126" i="6"/>
  <c r="E105" i="6"/>
  <c r="C159" i="6"/>
  <c r="C112" i="6"/>
  <c r="C113" i="6"/>
  <c r="B145" i="6"/>
  <c r="B146" i="6"/>
  <c r="AL144" i="6"/>
  <c r="B114" i="6"/>
  <c r="X15" i="13"/>
  <c r="B11" i="6"/>
  <c r="AN24" i="17"/>
  <c r="C15" i="13"/>
  <c r="AL135" i="6"/>
  <c r="L32" i="8"/>
  <c r="L19" i="13" s="1"/>
  <c r="L11" i="14"/>
  <c r="AN15" i="19"/>
  <c r="H15" i="13"/>
  <c r="AB21" i="19"/>
  <c r="AB13" i="13" s="1"/>
  <c r="AB15" i="13" s="1"/>
  <c r="AF21" i="19"/>
  <c r="AF13" i="13" s="1"/>
  <c r="AF15" i="13" s="1"/>
  <c r="AM17" i="19"/>
  <c r="AO17" i="19"/>
  <c r="AA21" i="19"/>
  <c r="AA13" i="13" s="1"/>
  <c r="AA15" i="13" s="1"/>
  <c r="C110" i="6"/>
  <c r="B57" i="6"/>
  <c r="B55" i="6"/>
  <c r="Q32" i="8"/>
  <c r="Q19" i="13" s="1"/>
  <c r="I21" i="19"/>
  <c r="I13" i="13" s="1"/>
  <c r="I15" i="13" s="1"/>
  <c r="M21" i="19"/>
  <c r="M13" i="13" s="1"/>
  <c r="M15" i="13" s="1"/>
  <c r="AK21" i="19"/>
  <c r="AK13" i="13" s="1"/>
  <c r="AK15" i="13" s="1"/>
  <c r="N20" i="19"/>
  <c r="N21" i="19" s="1"/>
  <c r="N13" i="13" s="1"/>
  <c r="N15" i="13" s="1"/>
  <c r="O35" i="14" l="1"/>
  <c r="O34" i="14"/>
  <c r="O33" i="14"/>
  <c r="C44" i="11"/>
  <c r="L29" i="14"/>
  <c r="L27" i="14"/>
  <c r="AP73" i="6"/>
  <c r="M16" i="13"/>
  <c r="M28" i="13" s="1"/>
  <c r="C23" i="16"/>
  <c r="AM20" i="19"/>
  <c r="X16" i="13"/>
  <c r="X28" i="13" s="1"/>
  <c r="X31" i="13" s="1"/>
  <c r="Y32" i="13" s="1"/>
  <c r="Z38" i="17" s="1"/>
  <c r="X17" i="13"/>
  <c r="Y18" i="13" s="1"/>
  <c r="Z30" i="17" s="1"/>
  <c r="G106" i="6"/>
  <c r="AL104" i="6"/>
  <c r="K185" i="6"/>
  <c r="K151" i="6"/>
  <c r="K187" i="6" s="1"/>
  <c r="D52" i="6"/>
  <c r="G142" i="6"/>
  <c r="AM118" i="6"/>
  <c r="E57" i="6"/>
  <c r="E95" i="6"/>
  <c r="E189" i="6" s="1"/>
  <c r="N155" i="6"/>
  <c r="AM153" i="6"/>
  <c r="AL165" i="6"/>
  <c r="D185" i="6"/>
  <c r="D167" i="6"/>
  <c r="F52" i="6"/>
  <c r="L142" i="6"/>
  <c r="O130" i="6"/>
  <c r="AM130" i="6" s="1"/>
  <c r="AM128" i="6"/>
  <c r="Y77" i="6"/>
  <c r="Y97" i="6" s="1"/>
  <c r="R185" i="6"/>
  <c r="R183" i="6"/>
  <c r="AM181" i="6"/>
  <c r="AO177" i="6"/>
  <c r="AO185" i="6" s="1"/>
  <c r="AE185" i="6"/>
  <c r="AH183" i="6"/>
  <c r="AP183" i="6" s="1"/>
  <c r="AP181" i="6"/>
  <c r="V27" i="4"/>
  <c r="AN36" i="17"/>
  <c r="AI190" i="6"/>
  <c r="AO19" i="6"/>
  <c r="AD51" i="6"/>
  <c r="AJ27" i="13"/>
  <c r="AJ31" i="13" s="1"/>
  <c r="AJ11" i="13"/>
  <c r="U13" i="4"/>
  <c r="K24" i="4"/>
  <c r="K14" i="4"/>
  <c r="K19" i="4"/>
  <c r="K18" i="4"/>
  <c r="J44" i="4"/>
  <c r="U44" i="4" s="1"/>
  <c r="K17" i="4"/>
  <c r="K15" i="4"/>
  <c r="K16" i="4"/>
  <c r="K20" i="4"/>
  <c r="X44" i="6"/>
  <c r="L33" i="14"/>
  <c r="L35" i="14"/>
  <c r="R15" i="14"/>
  <c r="R16" i="14" s="1"/>
  <c r="I16" i="13"/>
  <c r="I28" i="13" s="1"/>
  <c r="I31" i="13" s="1"/>
  <c r="J32" i="13" s="1"/>
  <c r="K38" i="17" s="1"/>
  <c r="I17" i="13"/>
  <c r="J18" i="13" s="1"/>
  <c r="K30" i="17" s="1"/>
  <c r="K52" i="1"/>
  <c r="AL169" i="6"/>
  <c r="B171" i="6"/>
  <c r="AL171" i="6" s="1"/>
  <c r="L17" i="13"/>
  <c r="M18" i="13" s="1"/>
  <c r="N30" i="17" s="1"/>
  <c r="L16" i="13"/>
  <c r="L28" i="13" s="1"/>
  <c r="G95" i="6"/>
  <c r="L167" i="6"/>
  <c r="L187" i="6" s="1"/>
  <c r="L185" i="6"/>
  <c r="P73" i="6"/>
  <c r="AM73" i="6" s="1"/>
  <c r="AM71" i="6"/>
  <c r="E97" i="5"/>
  <c r="E188" i="6"/>
  <c r="E95" i="5"/>
  <c r="E96" i="5"/>
  <c r="M147" i="6"/>
  <c r="M185" i="6"/>
  <c r="D186" i="6"/>
  <c r="AL166" i="6"/>
  <c r="O122" i="6"/>
  <c r="AM122" i="6" s="1"/>
  <c r="AM120" i="6"/>
  <c r="AB52" i="6"/>
  <c r="AI96" i="6"/>
  <c r="AK96" i="6"/>
  <c r="G155" i="6"/>
  <c r="G185" i="6"/>
  <c r="W141" i="6"/>
  <c r="AA142" i="6"/>
  <c r="AB89" i="6"/>
  <c r="AM59" i="6"/>
  <c r="AF96" i="5"/>
  <c r="AF188" i="6"/>
  <c r="AF95" i="5"/>
  <c r="AF97" i="5"/>
  <c r="AP11" i="6"/>
  <c r="AH51" i="6"/>
  <c r="AP108" i="6"/>
  <c r="AH110" i="6"/>
  <c r="AJ97" i="6"/>
  <c r="AK155" i="6"/>
  <c r="F11" i="16"/>
  <c r="P19" i="4"/>
  <c r="K189" i="6"/>
  <c r="AM166" i="6"/>
  <c r="S186" i="6"/>
  <c r="W106" i="6"/>
  <c r="X61" i="6"/>
  <c r="AB93" i="6"/>
  <c r="AO125" i="6"/>
  <c r="AD141" i="6"/>
  <c r="AP171" i="6"/>
  <c r="AI69" i="6"/>
  <c r="AP69" i="6" s="1"/>
  <c r="AL108" i="6"/>
  <c r="E110" i="6"/>
  <c r="AL173" i="6"/>
  <c r="AM67" i="5"/>
  <c r="AM69" i="5"/>
  <c r="AM68" i="5"/>
  <c r="AM94" i="6"/>
  <c r="N140" i="6"/>
  <c r="AM100" i="6"/>
  <c r="X189" i="6"/>
  <c r="AB85" i="6"/>
  <c r="AN85" i="6" s="1"/>
  <c r="AN145" i="6"/>
  <c r="AC185" i="6"/>
  <c r="AE95" i="6"/>
  <c r="AE93" i="6"/>
  <c r="AO11" i="6"/>
  <c r="AF51" i="6"/>
  <c r="AF190" i="6" s="1"/>
  <c r="AG151" i="6"/>
  <c r="AO151" i="6" s="1"/>
  <c r="AH141" i="6"/>
  <c r="AP105" i="6"/>
  <c r="AH130" i="6"/>
  <c r="AP130" i="6" s="1"/>
  <c r="AP128" i="6"/>
  <c r="C9" i="16"/>
  <c r="J17" i="4"/>
  <c r="U17" i="4" s="1"/>
  <c r="AJ190" i="6"/>
  <c r="AO47" i="6"/>
  <c r="AD48" i="6"/>
  <c r="AO48" i="6" s="1"/>
  <c r="T52" i="6"/>
  <c r="T51" i="6"/>
  <c r="AC23" i="13"/>
  <c r="AC72" i="7"/>
  <c r="AI16" i="6"/>
  <c r="AP16" i="6" s="1"/>
  <c r="AE20" i="6"/>
  <c r="AE52" i="6" s="1"/>
  <c r="I52" i="6"/>
  <c r="E9" i="16"/>
  <c r="N17" i="4"/>
  <c r="W17" i="4" s="1"/>
  <c r="B31" i="4"/>
  <c r="B48" i="4"/>
  <c r="S48" i="4" s="1"/>
  <c r="S24" i="4"/>
  <c r="C41" i="11"/>
  <c r="C42" i="11" s="1"/>
  <c r="S16" i="6"/>
  <c r="W13" i="4"/>
  <c r="N44" i="4"/>
  <c r="W44" i="4" s="1"/>
  <c r="O14" i="4"/>
  <c r="O20" i="4"/>
  <c r="O19" i="4"/>
  <c r="O15" i="4"/>
  <c r="O18" i="4"/>
  <c r="O17" i="4"/>
  <c r="O16" i="4"/>
  <c r="O24" i="4"/>
  <c r="G86" i="1"/>
  <c r="N16" i="6"/>
  <c r="AM16" i="6" s="1"/>
  <c r="U51" i="6"/>
  <c r="U190" i="6" s="1"/>
  <c r="E31" i="11"/>
  <c r="F28" i="11" s="1"/>
  <c r="I82" i="11"/>
  <c r="J79" i="11" s="1"/>
  <c r="AP162" i="6"/>
  <c r="E23" i="11"/>
  <c r="E24" i="11" s="1"/>
  <c r="E22" i="11"/>
  <c r="F19" i="11" s="1"/>
  <c r="AA140" i="6"/>
  <c r="AM84" i="6"/>
  <c r="I50" i="6"/>
  <c r="AP117" i="6"/>
  <c r="AM170" i="6"/>
  <c r="F13" i="16"/>
  <c r="Z22" i="13"/>
  <c r="AA35" i="17" s="1"/>
  <c r="AB22" i="13"/>
  <c r="AC35" i="17" s="1"/>
  <c r="AC22" i="13"/>
  <c r="AD35" i="17" s="1"/>
  <c r="L7" i="7"/>
  <c r="AL6" i="7"/>
  <c r="AM6" i="7" s="1"/>
  <c r="AN6" i="7" s="1"/>
  <c r="AO6" i="7" s="1"/>
  <c r="AP6" i="7" s="1"/>
  <c r="M71" i="7"/>
  <c r="M73" i="7" s="1"/>
  <c r="N7" i="7"/>
  <c r="O7" i="7" s="1"/>
  <c r="P7" i="7" s="1"/>
  <c r="Q7" i="7" s="1"/>
  <c r="R7" i="7" s="1"/>
  <c r="S7" i="7" s="1"/>
  <c r="T7" i="7" s="1"/>
  <c r="U7" i="7" s="1"/>
  <c r="V7" i="7" s="1"/>
  <c r="W7" i="7" s="1"/>
  <c r="X7" i="7" s="1"/>
  <c r="Y7" i="7" s="1"/>
  <c r="C18" i="13"/>
  <c r="W17" i="13"/>
  <c r="X18" i="13" s="1"/>
  <c r="Y30" i="17" s="1"/>
  <c r="L49" i="11"/>
  <c r="L57" i="11"/>
  <c r="L15" i="11"/>
  <c r="K7" i="11"/>
  <c r="E52" i="16"/>
  <c r="E28" i="15"/>
  <c r="E35" i="15" s="1"/>
  <c r="E16" i="15"/>
  <c r="E59" i="16" s="1"/>
  <c r="E45" i="15"/>
  <c r="E52" i="15" s="1"/>
  <c r="O21" i="13"/>
  <c r="P22" i="13" s="1"/>
  <c r="Q35" i="17" s="1"/>
  <c r="J15" i="14"/>
  <c r="K14" i="14"/>
  <c r="K16" i="14" s="1"/>
  <c r="B186" i="6"/>
  <c r="AL146" i="6"/>
  <c r="W20" i="13"/>
  <c r="W29" i="13" s="1"/>
  <c r="AL151" i="6"/>
  <c r="C187" i="6"/>
  <c r="P175" i="6"/>
  <c r="AM175" i="6" s="1"/>
  <c r="AM173" i="6"/>
  <c r="O186" i="6"/>
  <c r="AM146" i="6"/>
  <c r="AC77" i="6"/>
  <c r="AC97" i="6" s="1"/>
  <c r="AC95" i="6"/>
  <c r="AM110" i="6"/>
  <c r="AN108" i="5"/>
  <c r="AN109" i="5"/>
  <c r="AN110" i="5"/>
  <c r="AN139" i="6"/>
  <c r="AM60" i="6"/>
  <c r="P96" i="6"/>
  <c r="AP12" i="6"/>
  <c r="AI187" i="6"/>
  <c r="AP147" i="6"/>
  <c r="AP187" i="6" s="1"/>
  <c r="F29" i="13"/>
  <c r="AL158" i="6"/>
  <c r="AB106" i="6"/>
  <c r="AN106" i="6" s="1"/>
  <c r="R11" i="13"/>
  <c r="S12" i="13" s="1"/>
  <c r="T9" i="17" s="1"/>
  <c r="R27" i="13"/>
  <c r="R31" i="13" s="1"/>
  <c r="S32" i="13" s="1"/>
  <c r="T38" i="17" s="1"/>
  <c r="AN11" i="6"/>
  <c r="Z51" i="6"/>
  <c r="Z190" i="6" s="1"/>
  <c r="E93" i="6"/>
  <c r="AL91" i="6"/>
  <c r="AM101" i="6"/>
  <c r="N141" i="6"/>
  <c r="AO12" i="6"/>
  <c r="AF52" i="6"/>
  <c r="I91" i="1"/>
  <c r="G91" i="1"/>
  <c r="AD20" i="6"/>
  <c r="L48" i="6"/>
  <c r="L52" i="6" s="1"/>
  <c r="L191" i="6" s="1"/>
  <c r="L9" i="14" s="1"/>
  <c r="AD24" i="6"/>
  <c r="AO24" i="6" s="1"/>
  <c r="AL6" i="8"/>
  <c r="AM6" i="8" s="1"/>
  <c r="AN6" i="8" s="1"/>
  <c r="AO6" i="8" s="1"/>
  <c r="AP6" i="8" s="1"/>
  <c r="L7" i="8"/>
  <c r="K7" i="8" s="1"/>
  <c r="J7" i="8" s="1"/>
  <c r="I7" i="8" s="1"/>
  <c r="H7" i="8" s="1"/>
  <c r="G7" i="8" s="1"/>
  <c r="F7" i="8" s="1"/>
  <c r="E7" i="8" s="1"/>
  <c r="D7" i="8" s="1"/>
  <c r="C7" i="8" s="1"/>
  <c r="B7" i="8" s="1"/>
  <c r="N7" i="8"/>
  <c r="O7" i="8" s="1"/>
  <c r="P7" i="8" s="1"/>
  <c r="Q7" i="8" s="1"/>
  <c r="R7" i="8" s="1"/>
  <c r="S7" i="8" s="1"/>
  <c r="T7" i="8" s="1"/>
  <c r="U7" i="8" s="1"/>
  <c r="V7" i="8" s="1"/>
  <c r="W7" i="8" s="1"/>
  <c r="X7" i="8" s="1"/>
  <c r="Y7" i="8" s="1"/>
  <c r="W31" i="13"/>
  <c r="X32" i="13" s="1"/>
  <c r="Y38" i="17" s="1"/>
  <c r="D16" i="13"/>
  <c r="D28" i="13" s="1"/>
  <c r="D31" i="13" s="1"/>
  <c r="E32" i="13" s="1"/>
  <c r="F38" i="17" s="1"/>
  <c r="D17" i="13"/>
  <c r="E18" i="13" s="1"/>
  <c r="F30" i="17" s="1"/>
  <c r="L28" i="14"/>
  <c r="L34" i="14"/>
  <c r="B142" i="6"/>
  <c r="AL105" i="6"/>
  <c r="F95" i="6"/>
  <c r="F189" i="6" s="1"/>
  <c r="K140" i="6"/>
  <c r="K106" i="6"/>
  <c r="AL149" i="6"/>
  <c r="C185" i="6"/>
  <c r="H167" i="6"/>
  <c r="H187" i="6" s="1"/>
  <c r="D51" i="6"/>
  <c r="G140" i="6"/>
  <c r="AM169" i="6"/>
  <c r="P171" i="6"/>
  <c r="P185" i="6"/>
  <c r="T102" i="6"/>
  <c r="T142" i="6" s="1"/>
  <c r="F96" i="6"/>
  <c r="G114" i="6"/>
  <c r="AM56" i="6"/>
  <c r="W57" i="6"/>
  <c r="W97" i="6" s="1"/>
  <c r="W96" i="6"/>
  <c r="W190" i="6" s="1"/>
  <c r="F51" i="6"/>
  <c r="AM150" i="6"/>
  <c r="N186" i="6"/>
  <c r="Q97" i="6"/>
  <c r="Y95" i="6"/>
  <c r="AM11" i="6"/>
  <c r="N51" i="6"/>
  <c r="N190" i="6" s="1"/>
  <c r="AA52" i="6"/>
  <c r="J159" i="6"/>
  <c r="O163" i="6"/>
  <c r="AM163" i="6" s="1"/>
  <c r="AM83" i="6"/>
  <c r="AB185" i="6"/>
  <c r="AB171" i="6"/>
  <c r="Q20" i="13"/>
  <c r="Q29" i="13" s="1"/>
  <c r="Q31" i="13" s="1"/>
  <c r="R32" i="13" s="1"/>
  <c r="S38" i="17" s="1"/>
  <c r="Q21" i="13"/>
  <c r="R22" i="13" s="1"/>
  <c r="S35" i="17" s="1"/>
  <c r="L20" i="13"/>
  <c r="L29" i="13" s="1"/>
  <c r="AL153" i="6"/>
  <c r="AL150" i="6"/>
  <c r="C186" i="6"/>
  <c r="AL183" i="6"/>
  <c r="I81" i="6"/>
  <c r="AL79" i="6"/>
  <c r="L57" i="6"/>
  <c r="L97" i="6" s="1"/>
  <c r="L95" i="6"/>
  <c r="L189" i="6" s="1"/>
  <c r="AL178" i="6"/>
  <c r="E77" i="6"/>
  <c r="AL75" i="6"/>
  <c r="G57" i="6"/>
  <c r="G97" i="6" s="1"/>
  <c r="AL121" i="6"/>
  <c r="O96" i="6"/>
  <c r="AM76" i="6"/>
  <c r="AM64" i="6"/>
  <c r="S52" i="6"/>
  <c r="AL100" i="6"/>
  <c r="D102" i="6"/>
  <c r="D140" i="6"/>
  <c r="E69" i="6"/>
  <c r="AL67" i="6"/>
  <c r="J186" i="6"/>
  <c r="J190" i="6" s="1"/>
  <c r="M186" i="6"/>
  <c r="O51" i="6"/>
  <c r="O190" i="6" s="1"/>
  <c r="AM154" i="5"/>
  <c r="AM153" i="5"/>
  <c r="AM155" i="5"/>
  <c r="AM184" i="6"/>
  <c r="R96" i="5"/>
  <c r="R97" i="5"/>
  <c r="R95" i="5"/>
  <c r="R188" i="6"/>
  <c r="E102" i="6"/>
  <c r="E142" i="6" s="1"/>
  <c r="AL161" i="6"/>
  <c r="F186" i="6"/>
  <c r="L141" i="6"/>
  <c r="N151" i="6"/>
  <c r="AM151" i="6" s="1"/>
  <c r="AM149" i="6"/>
  <c r="O185" i="6"/>
  <c r="P12" i="6"/>
  <c r="P52" i="6" s="1"/>
  <c r="P50" i="6"/>
  <c r="AN65" i="5"/>
  <c r="AN64" i="5"/>
  <c r="AN63" i="5"/>
  <c r="AN94" i="6"/>
  <c r="AB95" i="6"/>
  <c r="AN75" i="6"/>
  <c r="AN95" i="6" s="1"/>
  <c r="P65" i="6"/>
  <c r="AM65" i="6" s="1"/>
  <c r="R140" i="6"/>
  <c r="R189" i="6" s="1"/>
  <c r="AM68" i="6"/>
  <c r="X96" i="6"/>
  <c r="AK186" i="6"/>
  <c r="M110" i="6"/>
  <c r="AL110" i="6" s="1"/>
  <c r="AM113" i="6"/>
  <c r="P179" i="6"/>
  <c r="S85" i="6"/>
  <c r="W140" i="6"/>
  <c r="AB141" i="6"/>
  <c r="AN101" i="6"/>
  <c r="AC140" i="6"/>
  <c r="AC138" i="6"/>
  <c r="AN138" i="6" s="1"/>
  <c r="AM91" i="6"/>
  <c r="AF130" i="6"/>
  <c r="AO130" i="6" s="1"/>
  <c r="AP10" i="6"/>
  <c r="AP50" i="6" s="1"/>
  <c r="AH50" i="6"/>
  <c r="AI57" i="6"/>
  <c r="AK110" i="6"/>
  <c r="AK142" i="6" s="1"/>
  <c r="AK140" i="6"/>
  <c r="K51" i="6"/>
  <c r="K190" i="6" s="1"/>
  <c r="S185" i="6"/>
  <c r="S167" i="6"/>
  <c r="AM165" i="6"/>
  <c r="AM79" i="6"/>
  <c r="W81" i="6"/>
  <c r="AM81" i="6" s="1"/>
  <c r="Z142" i="6"/>
  <c r="AC163" i="6"/>
  <c r="AN163" i="6" s="1"/>
  <c r="AE186" i="6"/>
  <c r="AO178" i="6"/>
  <c r="AG97" i="6"/>
  <c r="AP56" i="6"/>
  <c r="AH96" i="6"/>
  <c r="F65" i="6"/>
  <c r="AL65" i="6" s="1"/>
  <c r="Q186" i="6"/>
  <c r="Q190" i="6" s="1"/>
  <c r="AN10" i="6"/>
  <c r="AN50" i="6" s="1"/>
  <c r="Z50" i="6"/>
  <c r="AB183" i="6"/>
  <c r="AN183" i="6" s="1"/>
  <c r="AN181" i="6"/>
  <c r="AC155" i="6"/>
  <c r="AN155" i="6" s="1"/>
  <c r="AF134" i="6"/>
  <c r="AO134" i="6" s="1"/>
  <c r="AH89" i="6"/>
  <c r="AP89" i="6" s="1"/>
  <c r="AH185" i="6"/>
  <c r="AP169" i="6"/>
  <c r="AL109" i="6"/>
  <c r="AM67" i="6"/>
  <c r="N69" i="6"/>
  <c r="O106" i="6"/>
  <c r="X12" i="6"/>
  <c r="X52" i="6" s="1"/>
  <c r="AC147" i="6"/>
  <c r="AE141" i="6"/>
  <c r="AO117" i="6"/>
  <c r="AO10" i="6"/>
  <c r="AF50" i="6"/>
  <c r="AF189" i="6" s="1"/>
  <c r="AG159" i="6"/>
  <c r="AO159" i="6" s="1"/>
  <c r="AP104" i="6"/>
  <c r="AP140" i="6" s="1"/>
  <c r="AH140" i="6"/>
  <c r="AH175" i="6"/>
  <c r="AP175" i="6" s="1"/>
  <c r="Q19" i="4"/>
  <c r="Q15" i="4"/>
  <c r="P44" i="4"/>
  <c r="Q14" i="4"/>
  <c r="Q16" i="4"/>
  <c r="Q20" i="4"/>
  <c r="Q24" i="4"/>
  <c r="Q17" i="4"/>
  <c r="Q18" i="4"/>
  <c r="P16" i="4"/>
  <c r="P20" i="4" s="1"/>
  <c r="H44" i="4"/>
  <c r="T44" i="4" s="1"/>
  <c r="I24" i="4"/>
  <c r="T13" i="4"/>
  <c r="I14" i="4"/>
  <c r="I19" i="4"/>
  <c r="I15" i="4"/>
  <c r="I16" i="4"/>
  <c r="I18" i="4"/>
  <c r="I20" i="4"/>
  <c r="I17" i="4"/>
  <c r="H16" i="4"/>
  <c r="AN169" i="6"/>
  <c r="L50" i="4"/>
  <c r="V50" i="4" s="1"/>
  <c r="L43" i="4"/>
  <c r="V43" i="4" s="1"/>
  <c r="L13" i="4"/>
  <c r="V10" i="4"/>
  <c r="AK190" i="6"/>
  <c r="AN19" i="6"/>
  <c r="AC32" i="6"/>
  <c r="AN32" i="6" s="1"/>
  <c r="AN30" i="6"/>
  <c r="AC50" i="6"/>
  <c r="AC189" i="6" s="1"/>
  <c r="U52" i="6"/>
  <c r="U191" i="6" s="1"/>
  <c r="U9" i="14" s="1"/>
  <c r="Y51" i="6"/>
  <c r="Y190" i="6" s="1"/>
  <c r="L51" i="6"/>
  <c r="C44" i="6"/>
  <c r="AL44" i="6" s="1"/>
  <c r="AL43" i="6"/>
  <c r="AJ16" i="6"/>
  <c r="AJ52" i="6" s="1"/>
  <c r="AB20" i="6"/>
  <c r="AN20" i="6" s="1"/>
  <c r="R24" i="6"/>
  <c r="AM24" i="6" s="1"/>
  <c r="AM27" i="6"/>
  <c r="P36" i="6"/>
  <c r="AM34" i="6"/>
  <c r="Y36" i="6"/>
  <c r="Y52" i="6" s="1"/>
  <c r="Y191" i="6" s="1"/>
  <c r="Y9" i="14" s="1"/>
  <c r="Y50" i="6"/>
  <c r="Y189" i="6" s="1"/>
  <c r="N48" i="6"/>
  <c r="AM48" i="6" s="1"/>
  <c r="AM47" i="6"/>
  <c r="AL27" i="6"/>
  <c r="AL46" i="6"/>
  <c r="AH20" i="6"/>
  <c r="AP20" i="6" s="1"/>
  <c r="H48" i="6"/>
  <c r="H52" i="6" s="1"/>
  <c r="H191" i="6" s="1"/>
  <c r="H9" i="14" s="1"/>
  <c r="G87" i="1"/>
  <c r="B28" i="6"/>
  <c r="AL28" i="6" s="1"/>
  <c r="M44" i="6"/>
  <c r="N25" i="13"/>
  <c r="O26" i="13" s="1"/>
  <c r="P39" i="17" s="1"/>
  <c r="H83" i="11"/>
  <c r="H84" i="11" s="1"/>
  <c r="M95" i="6"/>
  <c r="AN136" i="6"/>
  <c r="AL6" i="12"/>
  <c r="AM6" i="12" s="1"/>
  <c r="AN6" i="12" s="1"/>
  <c r="AO6" i="12" s="1"/>
  <c r="AP6" i="12" s="1"/>
  <c r="N7" i="12"/>
  <c r="O7" i="12" s="1"/>
  <c r="P7" i="12" s="1"/>
  <c r="Q7" i="12" s="1"/>
  <c r="R7" i="12" s="1"/>
  <c r="S7" i="12" s="1"/>
  <c r="T7" i="12" s="1"/>
  <c r="U7" i="12" s="1"/>
  <c r="V7" i="12" s="1"/>
  <c r="W7" i="12" s="1"/>
  <c r="X7" i="12" s="1"/>
  <c r="Y7" i="12" s="1"/>
  <c r="L7" i="12"/>
  <c r="K7" i="12" s="1"/>
  <c r="J7" i="12" s="1"/>
  <c r="I7" i="12" s="1"/>
  <c r="H7" i="12" s="1"/>
  <c r="G7" i="12" s="1"/>
  <c r="F7" i="12" s="1"/>
  <c r="E7" i="12" s="1"/>
  <c r="D7" i="12" s="1"/>
  <c r="C7" i="12" s="1"/>
  <c r="B7" i="12" s="1"/>
  <c r="AC142" i="6"/>
  <c r="AO110" i="6"/>
  <c r="AL6" i="9"/>
  <c r="AM6" i="9" s="1"/>
  <c r="AN6" i="9" s="1"/>
  <c r="AO6" i="9" s="1"/>
  <c r="AP6" i="9" s="1"/>
  <c r="L7" i="9"/>
  <c r="N7" i="9"/>
  <c r="AE18" i="13"/>
  <c r="AF30" i="17" s="1"/>
  <c r="N7" i="4"/>
  <c r="U7" i="4"/>
  <c r="N31" i="13"/>
  <c r="O32" i="13" s="1"/>
  <c r="P38" i="17" s="1"/>
  <c r="B28" i="13"/>
  <c r="F20" i="4"/>
  <c r="Q16" i="14"/>
  <c r="Q17" i="14"/>
  <c r="Q18" i="14" s="1"/>
  <c r="Q19" i="14" s="1"/>
  <c r="Q21" i="14"/>
  <c r="Q22" i="14" s="1"/>
  <c r="Q23" i="14" s="1"/>
  <c r="G11" i="16"/>
  <c r="AL57" i="6"/>
  <c r="C17" i="13"/>
  <c r="D18" i="13" s="1"/>
  <c r="E30" i="17" s="1"/>
  <c r="C16" i="13"/>
  <c r="C28" i="13" s="1"/>
  <c r="AL81" i="6"/>
  <c r="D118" i="6"/>
  <c r="AL116" i="6"/>
  <c r="M52" i="6"/>
  <c r="F73" i="6"/>
  <c r="AL73" i="6" s="1"/>
  <c r="AL71" i="6"/>
  <c r="V52" i="6"/>
  <c r="V191" i="6" s="1"/>
  <c r="V9" i="14" s="1"/>
  <c r="AN88" i="6"/>
  <c r="Z96" i="6"/>
  <c r="AM12" i="6"/>
  <c r="AM134" i="6"/>
  <c r="AN79" i="6"/>
  <c r="AA95" i="6"/>
  <c r="AA189" i="6" s="1"/>
  <c r="AA81" i="6"/>
  <c r="T95" i="6"/>
  <c r="T189" i="6" s="1"/>
  <c r="T77" i="6"/>
  <c r="AK187" i="6"/>
  <c r="AD140" i="6"/>
  <c r="AD189" i="6" s="1"/>
  <c r="AO124" i="6"/>
  <c r="AH61" i="6"/>
  <c r="AP61" i="6" s="1"/>
  <c r="AP59" i="6"/>
  <c r="AP155" i="6"/>
  <c r="AL174" i="6"/>
  <c r="Z89" i="6"/>
  <c r="AO92" i="6"/>
  <c r="AO96" i="6" s="1"/>
  <c r="AE96" i="6"/>
  <c r="AE190" i="6" s="1"/>
  <c r="AH65" i="6"/>
  <c r="AP65" i="6" s="1"/>
  <c r="AP63" i="6"/>
  <c r="Y23" i="13"/>
  <c r="Y72" i="7"/>
  <c r="AO38" i="6"/>
  <c r="AF40" i="6"/>
  <c r="AO40" i="6" s="1"/>
  <c r="AL23" i="6"/>
  <c r="AL38" i="6"/>
  <c r="B40" i="6"/>
  <c r="AL40" i="6" s="1"/>
  <c r="B50" i="6"/>
  <c r="D40" i="11"/>
  <c r="E37" i="11" s="1"/>
  <c r="AM28" i="6"/>
  <c r="AB97" i="6"/>
  <c r="AL19" i="13"/>
  <c r="U31" i="13"/>
  <c r="V32" i="13" s="1"/>
  <c r="W38" i="17" s="1"/>
  <c r="C31" i="13"/>
  <c r="D32" i="13" s="1"/>
  <c r="E38" i="17" s="1"/>
  <c r="O28" i="14"/>
  <c r="O29" i="14"/>
  <c r="O27" i="14"/>
  <c r="N35" i="14"/>
  <c r="N34" i="14"/>
  <c r="N33" i="14"/>
  <c r="AF16" i="13"/>
  <c r="AF28" i="13" s="1"/>
  <c r="AF31" i="13" s="1"/>
  <c r="AL145" i="6"/>
  <c r="B147" i="6"/>
  <c r="B185" i="6"/>
  <c r="G52" i="6"/>
  <c r="AN12" i="19"/>
  <c r="D23" i="16"/>
  <c r="I95" i="6"/>
  <c r="I77" i="6"/>
  <c r="I97" i="6" s="1"/>
  <c r="F69" i="6"/>
  <c r="B179" i="6"/>
  <c r="AL179" i="6" s="1"/>
  <c r="H186" i="6"/>
  <c r="O140" i="6"/>
  <c r="P95" i="6"/>
  <c r="AL60" i="6"/>
  <c r="B96" i="6"/>
  <c r="E186" i="6"/>
  <c r="AL162" i="6"/>
  <c r="F167" i="6"/>
  <c r="F187" i="6" s="1"/>
  <c r="P51" i="6"/>
  <c r="AB96" i="6"/>
  <c r="AB190" i="6" s="1"/>
  <c r="AN76" i="6"/>
  <c r="W183" i="6"/>
  <c r="N17" i="13"/>
  <c r="O18" i="13" s="1"/>
  <c r="P30" i="17" s="1"/>
  <c r="N16" i="13"/>
  <c r="N28" i="13" s="1"/>
  <c r="AA16" i="13"/>
  <c r="AA28" i="13" s="1"/>
  <c r="AA31" i="13" s="1"/>
  <c r="AA17" i="13"/>
  <c r="AB18" i="13" s="1"/>
  <c r="AC30" i="17" s="1"/>
  <c r="AB17" i="13"/>
  <c r="AC18" i="13" s="1"/>
  <c r="AD30" i="17" s="1"/>
  <c r="AB16" i="13"/>
  <c r="AB28" i="13" s="1"/>
  <c r="AB31" i="13" s="1"/>
  <c r="AL11" i="6"/>
  <c r="B51" i="6"/>
  <c r="B190" i="6" s="1"/>
  <c r="AL113" i="6"/>
  <c r="C141" i="6"/>
  <c r="C190" i="6" s="1"/>
  <c r="E106" i="6"/>
  <c r="Z16" i="13"/>
  <c r="Z28" i="13" s="1"/>
  <c r="Z31" i="13" s="1"/>
  <c r="AA32" i="13" s="1"/>
  <c r="AB38" i="17" s="1"/>
  <c r="AL170" i="6"/>
  <c r="J189" i="6"/>
  <c r="AG16" i="13"/>
  <c r="AG28" i="13" s="1"/>
  <c r="AG31" i="13" s="1"/>
  <c r="AH32" i="13" s="1"/>
  <c r="AI38" i="17" s="1"/>
  <c r="AL122" i="6"/>
  <c r="AK16" i="13"/>
  <c r="AK28" i="13" s="1"/>
  <c r="AK31" i="13" s="1"/>
  <c r="B95" i="6"/>
  <c r="AL55" i="6"/>
  <c r="AO20" i="19"/>
  <c r="E23" i="16"/>
  <c r="H16" i="13"/>
  <c r="H28" i="13" s="1"/>
  <c r="H31" i="13" s="1"/>
  <c r="I32" i="13" s="1"/>
  <c r="J38" i="17" s="1"/>
  <c r="AL137" i="5"/>
  <c r="AL136" i="5"/>
  <c r="AL138" i="5"/>
  <c r="B12" i="6"/>
  <c r="AL147" i="5"/>
  <c r="AL146" i="5"/>
  <c r="AL184" i="6"/>
  <c r="AL145" i="5"/>
  <c r="C114" i="6"/>
  <c r="C142" i="6" s="1"/>
  <c r="C140" i="6"/>
  <c r="C189" i="6" s="1"/>
  <c r="T20" i="13"/>
  <c r="T29" i="13" s="1"/>
  <c r="T31" i="13" s="1"/>
  <c r="U32" i="13" s="1"/>
  <c r="V38" i="17" s="1"/>
  <c r="B155" i="6"/>
  <c r="AL117" i="6"/>
  <c r="E185" i="6"/>
  <c r="AL157" i="6"/>
  <c r="G141" i="6"/>
  <c r="H51" i="6"/>
  <c r="H190" i="6" s="1"/>
  <c r="J12" i="6"/>
  <c r="J52" i="6" s="1"/>
  <c r="AL69" i="6"/>
  <c r="C97" i="6"/>
  <c r="E12" i="6"/>
  <c r="E52" i="6" s="1"/>
  <c r="M106" i="6"/>
  <c r="M142" i="6" s="1"/>
  <c r="M140" i="6"/>
  <c r="AL10" i="6"/>
  <c r="AL50" i="6" s="1"/>
  <c r="D50" i="6"/>
  <c r="D189" i="6" s="1"/>
  <c r="E96" i="6"/>
  <c r="AL76" i="6"/>
  <c r="AL56" i="6"/>
  <c r="AL96" i="6" s="1"/>
  <c r="G96" i="6"/>
  <c r="G190" i="6" s="1"/>
  <c r="AL120" i="6"/>
  <c r="G122" i="6"/>
  <c r="H185" i="6"/>
  <c r="H189" i="6" s="1"/>
  <c r="M93" i="6"/>
  <c r="M97" i="6" s="1"/>
  <c r="AM75" i="6"/>
  <c r="O95" i="6"/>
  <c r="O189" i="6" s="1"/>
  <c r="O77" i="6"/>
  <c r="P140" i="6"/>
  <c r="S51" i="6"/>
  <c r="S190" i="6" s="1"/>
  <c r="B61" i="6"/>
  <c r="AL61" i="6" s="1"/>
  <c r="AL101" i="6"/>
  <c r="AL141" i="6" s="1"/>
  <c r="D141" i="6"/>
  <c r="AL68" i="5"/>
  <c r="AL67" i="5"/>
  <c r="AL69" i="5"/>
  <c r="AL94" i="6"/>
  <c r="F77" i="6"/>
  <c r="AL182" i="6"/>
  <c r="J147" i="6"/>
  <c r="J187" i="6" s="1"/>
  <c r="AM145" i="6"/>
  <c r="AM185" i="6" s="1"/>
  <c r="N185" i="6"/>
  <c r="O138" i="6"/>
  <c r="AM138" i="6" s="1"/>
  <c r="O159" i="6"/>
  <c r="AM159" i="6" s="1"/>
  <c r="Q155" i="6"/>
  <c r="Q187" i="6" s="1"/>
  <c r="S89" i="6"/>
  <c r="AM89" i="6" s="1"/>
  <c r="AM87" i="6"/>
  <c r="E141" i="6"/>
  <c r="E190" i="6" s="1"/>
  <c r="E163" i="6"/>
  <c r="AL163" i="6" s="1"/>
  <c r="AL100" i="5"/>
  <c r="AL101" i="5"/>
  <c r="AL102" i="5"/>
  <c r="AL139" i="6"/>
  <c r="L140" i="6"/>
  <c r="M175" i="6"/>
  <c r="O147" i="6"/>
  <c r="O187" i="6" s="1"/>
  <c r="R114" i="6"/>
  <c r="W179" i="6"/>
  <c r="AN87" i="6"/>
  <c r="Z95" i="6"/>
  <c r="K118" i="6"/>
  <c r="AM10" i="6"/>
  <c r="AM50" i="6" s="1"/>
  <c r="N50" i="6"/>
  <c r="AM112" i="6"/>
  <c r="P126" i="6"/>
  <c r="R106" i="6"/>
  <c r="W69" i="6"/>
  <c r="W95" i="6"/>
  <c r="W189" i="6" s="1"/>
  <c r="X57" i="6"/>
  <c r="X97" i="6" s="1"/>
  <c r="AB179" i="6"/>
  <c r="AN179" i="6" s="1"/>
  <c r="AO77" i="6"/>
  <c r="AF97" i="6"/>
  <c r="AG186" i="6"/>
  <c r="AO146" i="6"/>
  <c r="AO186" i="6" s="1"/>
  <c r="AK185" i="6"/>
  <c r="AP165" i="6"/>
  <c r="J77" i="6"/>
  <c r="J97" i="6" s="1"/>
  <c r="O114" i="6"/>
  <c r="AM114" i="6" s="1"/>
  <c r="AM178" i="6"/>
  <c r="T96" i="6"/>
  <c r="W102" i="6"/>
  <c r="W142" i="6" s="1"/>
  <c r="AB81" i="6"/>
  <c r="AB102" i="6"/>
  <c r="AB140" i="6"/>
  <c r="AB118" i="6"/>
  <c r="AN118" i="6" s="1"/>
  <c r="AD97" i="6"/>
  <c r="AO57" i="6"/>
  <c r="M96" i="6"/>
  <c r="P61" i="6"/>
  <c r="AM61" i="6" s="1"/>
  <c r="T93" i="6"/>
  <c r="AM93" i="6" s="1"/>
  <c r="AH179" i="6"/>
  <c r="AP179" i="6" s="1"/>
  <c r="AI185" i="6"/>
  <c r="AI189" i="6" s="1"/>
  <c r="AP145" i="6"/>
  <c r="AK57" i="6"/>
  <c r="AK97" i="6" s="1"/>
  <c r="F21" i="13"/>
  <c r="G159" i="6"/>
  <c r="AL159" i="6" s="1"/>
  <c r="K12" i="6"/>
  <c r="K52" i="6" s="1"/>
  <c r="R186" i="6"/>
  <c r="AM182" i="6"/>
  <c r="AN100" i="6"/>
  <c r="AN140" i="6" s="1"/>
  <c r="AE179" i="6"/>
  <c r="AG147" i="6"/>
  <c r="AH95" i="6"/>
  <c r="AP55" i="6"/>
  <c r="AP95" i="6" s="1"/>
  <c r="AH57" i="6"/>
  <c r="AJ140" i="6"/>
  <c r="AJ189" i="6" s="1"/>
  <c r="AJ118" i="6"/>
  <c r="AJ142" i="6" s="1"/>
  <c r="M27" i="13"/>
  <c r="M31" i="13" s="1"/>
  <c r="N32" i="13" s="1"/>
  <c r="O38" i="17" s="1"/>
  <c r="M11" i="13"/>
  <c r="AL10" i="13"/>
  <c r="AL64" i="6"/>
  <c r="Q185" i="6"/>
  <c r="Z12" i="6"/>
  <c r="AD126" i="6"/>
  <c r="AE183" i="6"/>
  <c r="AO183" i="6" s="1"/>
  <c r="AP60" i="6"/>
  <c r="AP170" i="6"/>
  <c r="AP186" i="6" s="1"/>
  <c r="AH186" i="6"/>
  <c r="AI93" i="6"/>
  <c r="AP93" i="6" s="1"/>
  <c r="AP91" i="6"/>
  <c r="AK151" i="6"/>
  <c r="AP151" i="6" s="1"/>
  <c r="AL92" i="6"/>
  <c r="E175" i="6"/>
  <c r="AL175" i="6" s="1"/>
  <c r="N102" i="6"/>
  <c r="AM105" i="6"/>
  <c r="X51" i="6"/>
  <c r="X190" i="6" s="1"/>
  <c r="AN80" i="6"/>
  <c r="AA141" i="6"/>
  <c r="AA190" i="6" s="1"/>
  <c r="AN137" i="6"/>
  <c r="AB175" i="6"/>
  <c r="AN175" i="6" s="1"/>
  <c r="AC186" i="6"/>
  <c r="AC190" i="6" s="1"/>
  <c r="AN146" i="6"/>
  <c r="AE140" i="6"/>
  <c r="AE118" i="6"/>
  <c r="AO118" i="6" s="1"/>
  <c r="AO116" i="6"/>
  <c r="AF163" i="6"/>
  <c r="AO163" i="6" s="1"/>
  <c r="AP64" i="6"/>
  <c r="AH106" i="6"/>
  <c r="AD21" i="13"/>
  <c r="AP15" i="6"/>
  <c r="AP28" i="6"/>
  <c r="AP35" i="6"/>
  <c r="AI36" i="6"/>
  <c r="AP36" i="6" s="1"/>
  <c r="AG190" i="6"/>
  <c r="AM20" i="6"/>
  <c r="AM23" i="6"/>
  <c r="R190" i="6"/>
  <c r="V51" i="6"/>
  <c r="V190" i="6" s="1"/>
  <c r="I51" i="6"/>
  <c r="I190" i="6" s="1"/>
  <c r="M51" i="6"/>
  <c r="AK16" i="6"/>
  <c r="AK52" i="6" s="1"/>
  <c r="AG20" i="6"/>
  <c r="AG52" i="6" s="1"/>
  <c r="AC20" i="6"/>
  <c r="AC52" i="6" s="1"/>
  <c r="Q189" i="6"/>
  <c r="W24" i="6"/>
  <c r="W52" i="6" s="1"/>
  <c r="AM44" i="6"/>
  <c r="C24" i="6"/>
  <c r="AL24" i="6" s="1"/>
  <c r="G189" i="6"/>
  <c r="E64" i="11"/>
  <c r="F61" i="11" s="1"/>
  <c r="O16" i="6"/>
  <c r="O52" i="6" s="1"/>
  <c r="B48" i="6"/>
  <c r="Z24" i="6"/>
  <c r="AN24" i="6" s="1"/>
  <c r="D73" i="11"/>
  <c r="E70" i="11" s="1"/>
  <c r="R16" i="6"/>
  <c r="C48" i="6"/>
  <c r="B44" i="11"/>
  <c r="B24" i="13"/>
  <c r="B25" i="13" s="1"/>
  <c r="AL23" i="13"/>
  <c r="U25" i="13"/>
  <c r="V26" i="13" s="1"/>
  <c r="W39" i="17" s="1"/>
  <c r="L25" i="13"/>
  <c r="M26" i="13" s="1"/>
  <c r="N39" i="17" s="1"/>
  <c r="AH25" i="13"/>
  <c r="AN93" i="6"/>
  <c r="AL128" i="6"/>
  <c r="S95" i="6"/>
  <c r="S189" i="6" s="1"/>
  <c r="AO162" i="6"/>
  <c r="AM55" i="6"/>
  <c r="AM95" i="6" s="1"/>
  <c r="AN170" i="6"/>
  <c r="AO91" i="6"/>
  <c r="AO95" i="6" s="1"/>
  <c r="M50" i="6"/>
  <c r="M189" i="6" s="1"/>
  <c r="AF142" i="6"/>
  <c r="E33" i="17"/>
  <c r="AM33" i="17" s="1"/>
  <c r="AL34" i="13"/>
  <c r="AM33" i="13" s="1"/>
  <c r="AB26" i="13"/>
  <c r="AC39" i="17" s="1"/>
  <c r="AL6" i="5"/>
  <c r="AM6" i="5" s="1"/>
  <c r="AN6" i="5" s="1"/>
  <c r="AO6" i="5" s="1"/>
  <c r="AP6" i="5" s="1"/>
  <c r="N7" i="5"/>
  <c r="O7" i="5" s="1"/>
  <c r="P7" i="5" s="1"/>
  <c r="Q7" i="5" s="1"/>
  <c r="R7" i="5" s="1"/>
  <c r="S7" i="5" s="1"/>
  <c r="T7" i="5" s="1"/>
  <c r="U7" i="5" s="1"/>
  <c r="V7" i="5" s="1"/>
  <c r="W7" i="5" s="1"/>
  <c r="X7" i="5" s="1"/>
  <c r="Y7" i="5" s="1"/>
  <c r="L7" i="5"/>
  <c r="K7" i="5" s="1"/>
  <c r="J7" i="5" s="1"/>
  <c r="I7" i="5" s="1"/>
  <c r="H7" i="5" s="1"/>
  <c r="G7" i="5" s="1"/>
  <c r="F7" i="5" s="1"/>
  <c r="E7" i="5" s="1"/>
  <c r="D7" i="5" s="1"/>
  <c r="C7" i="5" s="1"/>
  <c r="B7" i="5" s="1"/>
  <c r="AL11" i="14"/>
  <c r="Q17" i="13"/>
  <c r="R18" i="13" s="1"/>
  <c r="S30" i="17" s="1"/>
  <c r="AH17" i="13"/>
  <c r="AI18" i="13" s="1"/>
  <c r="AJ30" i="17" s="1"/>
  <c r="AL15" i="13"/>
  <c r="O17" i="13"/>
  <c r="P18" i="13" s="1"/>
  <c r="Q30" i="17" s="1"/>
  <c r="V31" i="13"/>
  <c r="W32" i="13" s="1"/>
  <c r="X38" i="17" s="1"/>
  <c r="AL13" i="13"/>
  <c r="T7" i="14"/>
  <c r="S14" i="14"/>
  <c r="N29" i="14"/>
  <c r="N27" i="14"/>
  <c r="N28" i="14"/>
  <c r="H13" i="14" l="1"/>
  <c r="Q191" i="6"/>
  <c r="Q9" i="14" s="1"/>
  <c r="L13" i="14"/>
  <c r="L32" i="14"/>
  <c r="L36" i="14" s="1"/>
  <c r="L26" i="14"/>
  <c r="L30" i="14" s="1"/>
  <c r="C26" i="13"/>
  <c r="Y13" i="14"/>
  <c r="AA7" i="12"/>
  <c r="AH7" i="12"/>
  <c r="AB7" i="12"/>
  <c r="AC7" i="12"/>
  <c r="Z7" i="12"/>
  <c r="AG7" i="12"/>
  <c r="AD7" i="12"/>
  <c r="AK7" i="12"/>
  <c r="AI7" i="12"/>
  <c r="AE7" i="12"/>
  <c r="AF7" i="12"/>
  <c r="AJ7" i="12"/>
  <c r="X191" i="6"/>
  <c r="X9" i="14" s="1"/>
  <c r="AP96" i="6"/>
  <c r="AI97" i="6"/>
  <c r="R191" i="5"/>
  <c r="R189" i="5"/>
  <c r="R190" i="5"/>
  <c r="AL102" i="6"/>
  <c r="D142" i="6"/>
  <c r="AM141" i="6"/>
  <c r="AD7" i="7"/>
  <c r="AE7" i="7"/>
  <c r="AC7" i="7"/>
  <c r="AH7" i="7"/>
  <c r="AK7" i="7"/>
  <c r="AI7" i="7"/>
  <c r="AJ7" i="7"/>
  <c r="AG7" i="7"/>
  <c r="AB7" i="7"/>
  <c r="AF7" i="7"/>
  <c r="Z7" i="7"/>
  <c r="AA7" i="7"/>
  <c r="I189" i="6"/>
  <c r="F31" i="11"/>
  <c r="G28" i="11" s="1"/>
  <c r="I191" i="6"/>
  <c r="I9" i="14" s="1"/>
  <c r="T190" i="6"/>
  <c r="AE189" i="6"/>
  <c r="AM95" i="5"/>
  <c r="AM96" i="5"/>
  <c r="AM97" i="5"/>
  <c r="AM188" i="6"/>
  <c r="AH190" i="6"/>
  <c r="AF189" i="5"/>
  <c r="AF190" i="5"/>
  <c r="AF191" i="5"/>
  <c r="AK32" i="13"/>
  <c r="AL38" i="17" s="1"/>
  <c r="AM183" i="6"/>
  <c r="R187" i="6"/>
  <c r="E187" i="6"/>
  <c r="AE7" i="5"/>
  <c r="AF7" i="5"/>
  <c r="AD7" i="5"/>
  <c r="AK7" i="5"/>
  <c r="Z7" i="5"/>
  <c r="AJ7" i="5"/>
  <c r="AG7" i="5"/>
  <c r="AH7" i="5"/>
  <c r="AC7" i="5"/>
  <c r="AA7" i="5"/>
  <c r="AB7" i="5"/>
  <c r="AI7" i="5"/>
  <c r="AI26" i="13"/>
  <c r="AJ39" i="17" s="1"/>
  <c r="AH26" i="13"/>
  <c r="AI39" i="17" s="1"/>
  <c r="R52" i="6"/>
  <c r="R191" i="6" s="1"/>
  <c r="R9" i="14" s="1"/>
  <c r="AL48" i="6"/>
  <c r="AK191" i="6"/>
  <c r="AK9" i="14" s="1"/>
  <c r="AE22" i="13"/>
  <c r="AF35" i="17" s="1"/>
  <c r="AD22" i="13"/>
  <c r="AE35" i="17" s="1"/>
  <c r="AN186" i="6"/>
  <c r="AM102" i="6"/>
  <c r="N142" i="6"/>
  <c r="AN12" i="6"/>
  <c r="AN52" i="6" s="1"/>
  <c r="Z52" i="6"/>
  <c r="AO147" i="6"/>
  <c r="AG187" i="6"/>
  <c r="G22" i="13"/>
  <c r="AB142" i="6"/>
  <c r="AB191" i="6" s="1"/>
  <c r="AB9" i="14" s="1"/>
  <c r="N189" i="6"/>
  <c r="AL155" i="6"/>
  <c r="AO21" i="19"/>
  <c r="E12" i="16" s="1"/>
  <c r="N15" i="4"/>
  <c r="AK17" i="13"/>
  <c r="AK18" i="13" s="1"/>
  <c r="AL30" i="17" s="1"/>
  <c r="AL106" i="6"/>
  <c r="AL51" i="6"/>
  <c r="AB32" i="13"/>
  <c r="AC38" i="17" s="1"/>
  <c r="AN96" i="6"/>
  <c r="AL147" i="6"/>
  <c r="B187" i="6"/>
  <c r="Y73" i="7"/>
  <c r="AM72" i="7"/>
  <c r="T97" i="6"/>
  <c r="AL118" i="6"/>
  <c r="B97" i="6"/>
  <c r="Q24" i="14"/>
  <c r="AF187" i="6"/>
  <c r="AF191" i="6" s="1"/>
  <c r="AF9" i="14" s="1"/>
  <c r="L190" i="6"/>
  <c r="L44" i="4"/>
  <c r="V44" i="4" s="1"/>
  <c r="V13" i="4"/>
  <c r="M14" i="4"/>
  <c r="M15" i="4"/>
  <c r="M18" i="4"/>
  <c r="M20" i="4"/>
  <c r="M19" i="4"/>
  <c r="M24" i="4"/>
  <c r="M17" i="4"/>
  <c r="M16" i="4"/>
  <c r="T16" i="4"/>
  <c r="H20" i="4"/>
  <c r="AO141" i="6"/>
  <c r="AM106" i="6"/>
  <c r="AH189" i="6"/>
  <c r="AN141" i="6"/>
  <c r="S97" i="6"/>
  <c r="AM85" i="6"/>
  <c r="AB189" i="6"/>
  <c r="N187" i="6"/>
  <c r="AL140" i="6"/>
  <c r="AL77" i="6"/>
  <c r="AM51" i="6"/>
  <c r="AM96" i="6"/>
  <c r="AN51" i="6"/>
  <c r="F97" i="6"/>
  <c r="D30" i="17"/>
  <c r="E32" i="11"/>
  <c r="E33" i="11" s="1"/>
  <c r="E44" i="11" s="1"/>
  <c r="B36" i="4"/>
  <c r="B49" i="4"/>
  <c r="S31" i="4"/>
  <c r="AC73" i="7"/>
  <c r="AN72" i="7"/>
  <c r="AN73" i="7" s="1"/>
  <c r="T191" i="6"/>
  <c r="T9" i="14" s="1"/>
  <c r="G9" i="16"/>
  <c r="AH187" i="6"/>
  <c r="AP51" i="6"/>
  <c r="AP190" i="6" s="1"/>
  <c r="F20" i="16" s="1"/>
  <c r="F24" i="16" s="1"/>
  <c r="E190" i="5"/>
  <c r="E191" i="5"/>
  <c r="E189" i="5"/>
  <c r="L31" i="13"/>
  <c r="M32" i="13" s="1"/>
  <c r="N38" i="17" s="1"/>
  <c r="R40" i="14"/>
  <c r="R41" i="14" s="1"/>
  <c r="R42" i="14" s="1"/>
  <c r="E97" i="6"/>
  <c r="M17" i="13"/>
  <c r="N18" i="13" s="1"/>
  <c r="O30" i="17" s="1"/>
  <c r="F64" i="11"/>
  <c r="G61" i="11" s="1"/>
  <c r="AO126" i="6"/>
  <c r="AO142" i="6" s="1"/>
  <c r="AD142" i="6"/>
  <c r="AM77" i="6"/>
  <c r="O97" i="6"/>
  <c r="O191" i="6" s="1"/>
  <c r="O9" i="14" s="1"/>
  <c r="E191" i="6"/>
  <c r="E9" i="14" s="1"/>
  <c r="AG32" i="13"/>
  <c r="AH38" i="17" s="1"/>
  <c r="E40" i="11"/>
  <c r="F37" i="11" s="1"/>
  <c r="E41" i="11"/>
  <c r="E42" i="11" s="1"/>
  <c r="AP118" i="6"/>
  <c r="AO50" i="6"/>
  <c r="AM186" i="5"/>
  <c r="AM187" i="5"/>
  <c r="AM185" i="5"/>
  <c r="AL186" i="6"/>
  <c r="I15" i="14"/>
  <c r="J14" i="14"/>
  <c r="J16" i="14"/>
  <c r="S40" i="14"/>
  <c r="S41" i="14" s="1"/>
  <c r="S42" i="14" s="1"/>
  <c r="S17" i="14"/>
  <c r="S18" i="14" s="1"/>
  <c r="S19" i="14" s="1"/>
  <c r="S20" i="14" s="1"/>
  <c r="S15" i="14"/>
  <c r="S16" i="14" s="1"/>
  <c r="AN33" i="17"/>
  <c r="B30" i="13"/>
  <c r="D74" i="11"/>
  <c r="D75" i="11" s="1"/>
  <c r="M190" i="6"/>
  <c r="AO140" i="6"/>
  <c r="N12" i="13"/>
  <c r="AL11" i="13"/>
  <c r="AP57" i="6"/>
  <c r="AP97" i="6" s="1"/>
  <c r="AH97" i="6"/>
  <c r="AO179" i="6"/>
  <c r="AE187" i="6"/>
  <c r="R142" i="6"/>
  <c r="W187" i="6"/>
  <c r="W191" i="6" s="1"/>
  <c r="W9" i="14" s="1"/>
  <c r="T21" i="13"/>
  <c r="U22" i="13" s="1"/>
  <c r="V35" i="17" s="1"/>
  <c r="AL12" i="6"/>
  <c r="AL52" i="6" s="1"/>
  <c r="B52" i="6"/>
  <c r="H17" i="13"/>
  <c r="I18" i="13" s="1"/>
  <c r="J30" i="17" s="1"/>
  <c r="AL95" i="6"/>
  <c r="AL189" i="6" s="1"/>
  <c r="B31" i="16" s="1"/>
  <c r="L14" i="4"/>
  <c r="V14" i="4" s="1"/>
  <c r="AN21" i="19"/>
  <c r="D12" i="16" s="1"/>
  <c r="D13" i="16" s="1"/>
  <c r="AL185" i="6"/>
  <c r="B189" i="6"/>
  <c r="Y24" i="13"/>
  <c r="Y30" i="13" s="1"/>
  <c r="Y31" i="13" s="1"/>
  <c r="Z32" i="13" s="1"/>
  <c r="AA38" i="17" s="1"/>
  <c r="Y25" i="13"/>
  <c r="Z26" i="13" s="1"/>
  <c r="AA39" i="17" s="1"/>
  <c r="Q20" i="14"/>
  <c r="AL28" i="13"/>
  <c r="B31" i="13"/>
  <c r="P7" i="4"/>
  <c r="V7" i="4"/>
  <c r="O7" i="9"/>
  <c r="AM36" i="6"/>
  <c r="AM52" i="6" s="1"/>
  <c r="AJ191" i="6"/>
  <c r="AJ9" i="14" s="1"/>
  <c r="AM69" i="6"/>
  <c r="N97" i="6"/>
  <c r="AE142" i="6"/>
  <c r="Z189" i="6"/>
  <c r="AN102" i="6"/>
  <c r="AN142" i="6" s="1"/>
  <c r="S187" i="6"/>
  <c r="S191" i="6" s="1"/>
  <c r="S9" i="14" s="1"/>
  <c r="AM167" i="6"/>
  <c r="AK189" i="6"/>
  <c r="AM179" i="6"/>
  <c r="AN97" i="5"/>
  <c r="AN96" i="5"/>
  <c r="AN188" i="6"/>
  <c r="AN95" i="5"/>
  <c r="P189" i="6"/>
  <c r="AM147" i="6"/>
  <c r="L21" i="13"/>
  <c r="M22" i="13" s="1"/>
  <c r="N35" i="17" s="1"/>
  <c r="AB187" i="6"/>
  <c r="AN171" i="6"/>
  <c r="F190" i="6"/>
  <c r="D190" i="6"/>
  <c r="K142" i="6"/>
  <c r="K191" i="6" s="1"/>
  <c r="K9" i="14" s="1"/>
  <c r="AL114" i="6"/>
  <c r="AJ7" i="8"/>
  <c r="AC7" i="8"/>
  <c r="AD7" i="8"/>
  <c r="Z7" i="8"/>
  <c r="AH7" i="8"/>
  <c r="AE7" i="8"/>
  <c r="AB7" i="8"/>
  <c r="AK7" i="8"/>
  <c r="AF7" i="8"/>
  <c r="AI7" i="8"/>
  <c r="AG7" i="8"/>
  <c r="AA7" i="8"/>
  <c r="AL93" i="6"/>
  <c r="AL97" i="6" s="1"/>
  <c r="AL20" i="13"/>
  <c r="AH52" i="6"/>
  <c r="W21" i="13"/>
  <c r="X22" i="13" s="1"/>
  <c r="Y35" i="17" s="1"/>
  <c r="AM57" i="6"/>
  <c r="AM97" i="6" s="1"/>
  <c r="I83" i="11"/>
  <c r="I84" i="11" s="1"/>
  <c r="AC24" i="13"/>
  <c r="AC30" i="13" s="1"/>
  <c r="AC31" i="13" s="1"/>
  <c r="AD32" i="13" s="1"/>
  <c r="AE38" i="17" s="1"/>
  <c r="AC25" i="13"/>
  <c r="AJ32" i="13"/>
  <c r="AK38" i="17" s="1"/>
  <c r="AP141" i="6"/>
  <c r="AO51" i="6"/>
  <c r="AO190" i="6" s="1"/>
  <c r="E20" i="16" s="1"/>
  <c r="E24" i="16" s="1"/>
  <c r="AN185" i="6"/>
  <c r="AM140" i="6"/>
  <c r="AM189" i="6" s="1"/>
  <c r="C31" i="16" s="1"/>
  <c r="C39" i="16" s="1"/>
  <c r="AP110" i="6"/>
  <c r="M187" i="6"/>
  <c r="M191" i="6" s="1"/>
  <c r="M9" i="14" s="1"/>
  <c r="R17" i="14"/>
  <c r="R18" i="14" s="1"/>
  <c r="R19" i="14" s="1"/>
  <c r="R20" i="14" s="1"/>
  <c r="AD190" i="6"/>
  <c r="F191" i="6"/>
  <c r="F9" i="14" s="1"/>
  <c r="P97" i="6"/>
  <c r="AM21" i="19"/>
  <c r="C12" i="16" s="1"/>
  <c r="G12" i="16" s="1"/>
  <c r="J15" i="4"/>
  <c r="O142" i="6"/>
  <c r="AF32" i="13"/>
  <c r="AG38" i="17" s="1"/>
  <c r="AN77" i="6"/>
  <c r="AG191" i="6"/>
  <c r="AG9" i="14" s="1"/>
  <c r="U7" i="14"/>
  <c r="T14" i="14"/>
  <c r="E73" i="11"/>
  <c r="F70" i="11" s="1"/>
  <c r="E65" i="11"/>
  <c r="E66" i="11" s="1"/>
  <c r="C52" i="6"/>
  <c r="C191" i="6" s="1"/>
  <c r="C9" i="14" s="1"/>
  <c r="AP106" i="6"/>
  <c r="AP142" i="6" s="1"/>
  <c r="AH142" i="6"/>
  <c r="AP185" i="6"/>
  <c r="AP189" i="6" s="1"/>
  <c r="F31" i="16" s="1"/>
  <c r="F39" i="16" s="1"/>
  <c r="AM126" i="6"/>
  <c r="P142" i="6"/>
  <c r="AL141" i="5"/>
  <c r="AL140" i="5"/>
  <c r="AL142" i="5"/>
  <c r="AL97" i="5"/>
  <c r="AL95" i="5"/>
  <c r="AL188" i="6"/>
  <c r="AL96" i="5"/>
  <c r="G187" i="6"/>
  <c r="G191" i="6" s="1"/>
  <c r="G9" i="14" s="1"/>
  <c r="J191" i="6"/>
  <c r="J9" i="14" s="1"/>
  <c r="AL185" i="5"/>
  <c r="AL187" i="5"/>
  <c r="AL186" i="5"/>
  <c r="AG17" i="13"/>
  <c r="AH18" i="13" s="1"/>
  <c r="AI30" i="17" s="1"/>
  <c r="Z17" i="13"/>
  <c r="P190" i="6"/>
  <c r="AF17" i="13"/>
  <c r="AL27" i="13"/>
  <c r="D41" i="11"/>
  <c r="D42" i="11" s="1"/>
  <c r="AN89" i="6"/>
  <c r="Z97" i="6"/>
  <c r="AN81" i="6"/>
  <c r="AA97" i="6"/>
  <c r="N52" i="6"/>
  <c r="V13" i="14"/>
  <c r="AL16" i="13"/>
  <c r="K7" i="9"/>
  <c r="U13" i="14"/>
  <c r="AN147" i="6"/>
  <c r="AN187" i="6" s="1"/>
  <c r="AC187" i="6"/>
  <c r="AC191" i="6" s="1"/>
  <c r="AC9" i="14" s="1"/>
  <c r="AN189" i="6"/>
  <c r="D31" i="16" s="1"/>
  <c r="D39" i="16" s="1"/>
  <c r="D46" i="16" s="1"/>
  <c r="P191" i="6"/>
  <c r="P9" i="14" s="1"/>
  <c r="AA191" i="6"/>
  <c r="AA9" i="14" s="1"/>
  <c r="P187" i="6"/>
  <c r="AM171" i="6"/>
  <c r="AO20" i="6"/>
  <c r="AO52" i="6" s="1"/>
  <c r="AD52" i="6"/>
  <c r="AD191" i="6" s="1"/>
  <c r="AD9" i="14" s="1"/>
  <c r="AL29" i="13"/>
  <c r="F31" i="13"/>
  <c r="G32" i="13" s="1"/>
  <c r="H38" i="17" s="1"/>
  <c r="AP52" i="6"/>
  <c r="AN141" i="5"/>
  <c r="AN140" i="5"/>
  <c r="AN142" i="5"/>
  <c r="AI52" i="6"/>
  <c r="AI191" i="6" s="1"/>
  <c r="AI9" i="14" s="1"/>
  <c r="AM186" i="6"/>
  <c r="K40" i="14"/>
  <c r="K41" i="14" s="1"/>
  <c r="K42" i="14" s="1"/>
  <c r="K21" i="14"/>
  <c r="K22" i="14" s="1"/>
  <c r="K23" i="14" s="1"/>
  <c r="K24" i="14" s="1"/>
  <c r="K17" i="14"/>
  <c r="K18" i="14" s="1"/>
  <c r="K19" i="14" s="1"/>
  <c r="K20" i="14" s="1"/>
  <c r="J7" i="11"/>
  <c r="K15" i="11"/>
  <c r="K57" i="11"/>
  <c r="K49" i="11"/>
  <c r="L71" i="7"/>
  <c r="L73" i="7" s="1"/>
  <c r="K7" i="7"/>
  <c r="F22" i="11"/>
  <c r="G19" i="11" s="1"/>
  <c r="J82" i="11"/>
  <c r="K79" i="11" s="1"/>
  <c r="J83" i="11"/>
  <c r="J84" i="11" s="1"/>
  <c r="E13" i="16"/>
  <c r="AO93" i="6"/>
  <c r="AO97" i="6" s="1"/>
  <c r="AE97" i="6"/>
  <c r="AE191" i="6" s="1"/>
  <c r="AE9" i="14" s="1"/>
  <c r="R21" i="14"/>
  <c r="R22" i="14" s="1"/>
  <c r="R23" i="14" s="1"/>
  <c r="R24" i="14" s="1"/>
  <c r="AJ12" i="13"/>
  <c r="AK9" i="17" s="1"/>
  <c r="AK12" i="13"/>
  <c r="AL9" i="17" s="1"/>
  <c r="AL167" i="6"/>
  <c r="D187" i="6"/>
  <c r="D191" i="6" s="1"/>
  <c r="D9" i="14" s="1"/>
  <c r="AM155" i="6"/>
  <c r="G23" i="16"/>
  <c r="D13" i="14" l="1"/>
  <c r="F46" i="16"/>
  <c r="C46" i="16"/>
  <c r="AC13" i="14"/>
  <c r="S13" i="14"/>
  <c r="S26" i="14"/>
  <c r="B39" i="16"/>
  <c r="AF13" i="14"/>
  <c r="G13" i="14"/>
  <c r="M13" i="14"/>
  <c r="M32" i="14"/>
  <c r="M36" i="14" s="1"/>
  <c r="M26" i="14"/>
  <c r="M30" i="14" s="1"/>
  <c r="K13" i="14"/>
  <c r="K26" i="14"/>
  <c r="K32" i="14"/>
  <c r="W13" i="14"/>
  <c r="AE13" i="14"/>
  <c r="O13" i="14"/>
  <c r="O32" i="14"/>
  <c r="O36" i="14" s="1"/>
  <c r="O26" i="14"/>
  <c r="O30" i="14" s="1"/>
  <c r="AB13" i="14"/>
  <c r="K33" i="14"/>
  <c r="K35" i="14"/>
  <c r="K34" i="14"/>
  <c r="C32" i="13"/>
  <c r="AL31" i="13"/>
  <c r="Q28" i="14"/>
  <c r="Q29" i="14"/>
  <c r="Q27" i="14"/>
  <c r="J21" i="14"/>
  <c r="J22" i="14" s="1"/>
  <c r="J23" i="14" s="1"/>
  <c r="J24" i="14" s="1"/>
  <c r="J17" i="14"/>
  <c r="J18" i="14" s="1"/>
  <c r="J19" i="14" s="1"/>
  <c r="J20" i="14" s="1"/>
  <c r="J26" i="14" s="1"/>
  <c r="J40" i="14"/>
  <c r="J41" i="14" s="1"/>
  <c r="J42" i="14" s="1"/>
  <c r="F40" i="11"/>
  <c r="G37" i="11" s="1"/>
  <c r="F41" i="11"/>
  <c r="F42" i="11" s="1"/>
  <c r="F65" i="11"/>
  <c r="F66" i="11" s="1"/>
  <c r="B49" i="1"/>
  <c r="C50" i="1" s="1"/>
  <c r="D35" i="4"/>
  <c r="D36" i="4" s="1"/>
  <c r="S36" i="4"/>
  <c r="H35" i="4"/>
  <c r="T35" i="4" s="1"/>
  <c r="AM190" i="6"/>
  <c r="C20" i="16" s="1"/>
  <c r="C24" i="16" s="1"/>
  <c r="W15" i="4"/>
  <c r="N16" i="4"/>
  <c r="X13" i="14"/>
  <c r="P13" i="14"/>
  <c r="P32" i="14"/>
  <c r="P36" i="14" s="1"/>
  <c r="P26" i="14"/>
  <c r="P30" i="14" s="1"/>
  <c r="J7" i="9"/>
  <c r="J13" i="14"/>
  <c r="J32" i="14"/>
  <c r="F73" i="11"/>
  <c r="G70" i="11" s="1"/>
  <c r="F74" i="11"/>
  <c r="F75" i="11" s="1"/>
  <c r="U14" i="14"/>
  <c r="V7" i="14"/>
  <c r="AH191" i="6"/>
  <c r="AH9" i="14" s="1"/>
  <c r="K83" i="11"/>
  <c r="K84" i="11" s="1"/>
  <c r="K82" i="11"/>
  <c r="L79" i="11" s="1"/>
  <c r="J15" i="11"/>
  <c r="I7" i="11"/>
  <c r="J57" i="11"/>
  <c r="J49" i="11"/>
  <c r="N191" i="6"/>
  <c r="N9" i="14" s="1"/>
  <c r="AG18" i="13"/>
  <c r="AH30" i="17" s="1"/>
  <c r="AF18" i="13"/>
  <c r="AG30" i="17" s="1"/>
  <c r="C13" i="14"/>
  <c r="AG13" i="14"/>
  <c r="U15" i="4"/>
  <c r="J16" i="4"/>
  <c r="AN190" i="5"/>
  <c r="AN191" i="5"/>
  <c r="AN189" i="5"/>
  <c r="P7" i="9"/>
  <c r="B191" i="6"/>
  <c r="B9" i="14" s="1"/>
  <c r="O9" i="17"/>
  <c r="AL12" i="13"/>
  <c r="AM11" i="13" s="1"/>
  <c r="AN9" i="17" s="1"/>
  <c r="AL24" i="13"/>
  <c r="S21" i="14"/>
  <c r="S22" i="14" s="1"/>
  <c r="S23" i="14" s="1"/>
  <c r="S24" i="14" s="1"/>
  <c r="S32" i="14" s="1"/>
  <c r="H15" i="14"/>
  <c r="I14" i="14"/>
  <c r="I16" i="14" s="1"/>
  <c r="C13" i="16"/>
  <c r="AN190" i="6"/>
  <c r="D20" i="16" s="1"/>
  <c r="D24" i="16" s="1"/>
  <c r="L16" i="4"/>
  <c r="AL190" i="6"/>
  <c r="B20" i="16" s="1"/>
  <c r="AO187" i="6"/>
  <c r="AO191" i="6" s="1"/>
  <c r="AM142" i="6"/>
  <c r="AM191" i="6" s="1"/>
  <c r="AK13" i="14"/>
  <c r="I13" i="14"/>
  <c r="AL25" i="13"/>
  <c r="R33" i="14"/>
  <c r="R35" i="14"/>
  <c r="R34" i="14"/>
  <c r="G22" i="11"/>
  <c r="H19" i="11" s="1"/>
  <c r="W7" i="4"/>
  <c r="J7" i="1"/>
  <c r="K71" i="7"/>
  <c r="K73" i="7" s="1"/>
  <c r="J7" i="7"/>
  <c r="E74" i="11"/>
  <c r="E75" i="11" s="1"/>
  <c r="F13" i="14"/>
  <c r="AD26" i="13"/>
  <c r="AE39" i="17" s="1"/>
  <c r="AC26" i="13"/>
  <c r="AD39" i="17" s="1"/>
  <c r="AL17" i="13"/>
  <c r="F23" i="11"/>
  <c r="F24" i="11" s="1"/>
  <c r="K29" i="14"/>
  <c r="K27" i="14"/>
  <c r="K28" i="14"/>
  <c r="AI13" i="14"/>
  <c r="AP191" i="6"/>
  <c r="AD13" i="14"/>
  <c r="AO9" i="14"/>
  <c r="AO13" i="14" s="1"/>
  <c r="AA13" i="14"/>
  <c r="D44" i="11"/>
  <c r="AA18" i="13"/>
  <c r="AB30" i="17" s="1"/>
  <c r="Z18" i="13"/>
  <c r="AA30" i="17" s="1"/>
  <c r="AM30" i="17" s="1"/>
  <c r="AL189" i="5"/>
  <c r="AL191" i="5"/>
  <c r="AL190" i="5"/>
  <c r="T15" i="14"/>
  <c r="T16" i="14" s="1"/>
  <c r="T17" i="14"/>
  <c r="T18" i="14" s="1"/>
  <c r="T19" i="14" s="1"/>
  <c r="T21" i="14"/>
  <c r="T22" i="14" s="1"/>
  <c r="T23" i="14" s="1"/>
  <c r="T24" i="14" s="1"/>
  <c r="T40" i="14"/>
  <c r="T41" i="14" s="1"/>
  <c r="T42" i="14" s="1"/>
  <c r="AN97" i="6"/>
  <c r="R28" i="14"/>
  <c r="R29" i="14"/>
  <c r="R27" i="14"/>
  <c r="AM187" i="6"/>
  <c r="AJ13" i="14"/>
  <c r="AC32" i="13"/>
  <c r="AD38" i="17" s="1"/>
  <c r="AL30" i="13"/>
  <c r="AO189" i="6"/>
  <c r="E31" i="16" s="1"/>
  <c r="E39" i="16" s="1"/>
  <c r="E13" i="14"/>
  <c r="G13" i="16"/>
  <c r="Q35" i="14"/>
  <c r="Q33" i="14"/>
  <c r="Q34" i="14"/>
  <c r="AM73" i="7"/>
  <c r="K34" i="1"/>
  <c r="AL187" i="6"/>
  <c r="AL21" i="13"/>
  <c r="Z191" i="6"/>
  <c r="Z9" i="14" s="1"/>
  <c r="F32" i="11"/>
  <c r="F33" i="11" s="1"/>
  <c r="AL142" i="6"/>
  <c r="AL191" i="6" s="1"/>
  <c r="D39" i="17"/>
  <c r="Q13" i="14"/>
  <c r="Q32" i="14"/>
  <c r="Q36" i="14" s="1"/>
  <c r="Q26" i="14"/>
  <c r="Q30" i="14" s="1"/>
  <c r="S29" i="14"/>
  <c r="S28" i="14"/>
  <c r="S27" i="14"/>
  <c r="G64" i="11"/>
  <c r="H61" i="11" s="1"/>
  <c r="G65" i="11"/>
  <c r="G66" i="11" s="1"/>
  <c r="T13" i="14"/>
  <c r="T32" i="14"/>
  <c r="S49" i="4"/>
  <c r="C91" i="1"/>
  <c r="AL18" i="13"/>
  <c r="T20" i="4"/>
  <c r="H35" i="17"/>
  <c r="AM35" i="17" s="1"/>
  <c r="AL22" i="13"/>
  <c r="AN191" i="6"/>
  <c r="R13" i="14"/>
  <c r="R32" i="14"/>
  <c r="R36" i="14" s="1"/>
  <c r="R26" i="14"/>
  <c r="R30" i="14" s="1"/>
  <c r="AM191" i="5"/>
  <c r="AM190" i="5"/>
  <c r="AM189" i="5"/>
  <c r="G31" i="11"/>
  <c r="H28" i="11" s="1"/>
  <c r="G32" i="11"/>
  <c r="G33" i="11" s="1"/>
  <c r="H32" i="11" l="1"/>
  <c r="H33" i="11" s="1"/>
  <c r="H31" i="11"/>
  <c r="I28" i="11" s="1"/>
  <c r="H64" i="11"/>
  <c r="I61" i="11" s="1"/>
  <c r="AL26" i="13"/>
  <c r="AM21" i="13"/>
  <c r="AN35" i="17" s="1"/>
  <c r="T35" i="14"/>
  <c r="T34" i="14"/>
  <c r="T33" i="14"/>
  <c r="T36" i="14" s="1"/>
  <c r="AM17" i="13"/>
  <c r="AN30" i="17" s="1"/>
  <c r="J71" i="7"/>
  <c r="J73" i="7" s="1"/>
  <c r="I7" i="7"/>
  <c r="G23" i="11"/>
  <c r="G24" i="11" s="1"/>
  <c r="G15" i="14"/>
  <c r="H16" i="14"/>
  <c r="H14" i="14"/>
  <c r="AM9" i="17"/>
  <c r="Q7" i="9"/>
  <c r="U16" i="4"/>
  <c r="J20" i="4"/>
  <c r="U15" i="14"/>
  <c r="U16" i="14" s="1"/>
  <c r="U17" i="14"/>
  <c r="U18" i="14" s="1"/>
  <c r="U19" i="14" s="1"/>
  <c r="U20" i="14" s="1"/>
  <c r="U40" i="14"/>
  <c r="U41" i="14" s="1"/>
  <c r="U42" i="14" s="1"/>
  <c r="U21" i="14"/>
  <c r="U22" i="14" s="1"/>
  <c r="U23" i="14" s="1"/>
  <c r="I7" i="9"/>
  <c r="C89" i="1"/>
  <c r="B51" i="4" s="1"/>
  <c r="C80" i="1"/>
  <c r="E46" i="16"/>
  <c r="H22" i="11"/>
  <c r="I19" i="11" s="1"/>
  <c r="AM25" i="13"/>
  <c r="AN39" i="17" s="1"/>
  <c r="B13" i="14"/>
  <c r="AL9" i="14"/>
  <c r="AL13" i="14" s="1"/>
  <c r="J28" i="14"/>
  <c r="J29" i="14"/>
  <c r="J27" i="14"/>
  <c r="J30" i="14" s="1"/>
  <c r="K36" i="14"/>
  <c r="B46" i="16"/>
  <c r="T20" i="14"/>
  <c r="S35" i="14"/>
  <c r="S34" i="14"/>
  <c r="S33" i="14"/>
  <c r="S36" i="14" s="1"/>
  <c r="I57" i="11"/>
  <c r="H7" i="11"/>
  <c r="I15" i="11"/>
  <c r="I49" i="11"/>
  <c r="F44" i="11"/>
  <c r="G20" i="16"/>
  <c r="G24" i="16" s="1"/>
  <c r="B24" i="16"/>
  <c r="L20" i="4"/>
  <c r="V16" i="4"/>
  <c r="AM9" i="14"/>
  <c r="AM13" i="14" s="1"/>
  <c r="N13" i="14"/>
  <c r="N26" i="14"/>
  <c r="N32" i="14"/>
  <c r="AP9" i="14"/>
  <c r="AP13" i="14" s="1"/>
  <c r="AH13" i="14"/>
  <c r="G73" i="11"/>
  <c r="H70" i="11" s="1"/>
  <c r="J34" i="14"/>
  <c r="J33" i="14"/>
  <c r="J35" i="14"/>
  <c r="K30" i="14"/>
  <c r="G31" i="16"/>
  <c r="G39" i="16" s="1"/>
  <c r="AM39" i="17"/>
  <c r="AN9" i="14"/>
  <c r="AN13" i="14" s="1"/>
  <c r="Z13" i="14"/>
  <c r="H12" i="16"/>
  <c r="H11" i="16"/>
  <c r="H10" i="16"/>
  <c r="I21" i="14"/>
  <c r="I22" i="14" s="1"/>
  <c r="I23" i="14" s="1"/>
  <c r="I24" i="14" s="1"/>
  <c r="I40" i="14"/>
  <c r="I41" i="14" s="1"/>
  <c r="I42" i="14" s="1"/>
  <c r="I17" i="14"/>
  <c r="I18" i="14" s="1"/>
  <c r="I19" i="14" s="1"/>
  <c r="I20" i="14" s="1"/>
  <c r="L83" i="11"/>
  <c r="L84" i="11" s="1"/>
  <c r="L82" i="11"/>
  <c r="M79" i="11" s="1"/>
  <c r="W7" i="14"/>
  <c r="V14" i="14"/>
  <c r="J36" i="14"/>
  <c r="N20" i="4"/>
  <c r="W16" i="4"/>
  <c r="F49" i="1"/>
  <c r="G50" i="1" s="1"/>
  <c r="F35" i="4"/>
  <c r="G40" i="11"/>
  <c r="H37" i="11" s="1"/>
  <c r="G41" i="11"/>
  <c r="G42" i="11" s="1"/>
  <c r="D38" i="17"/>
  <c r="AM38" i="17" s="1"/>
  <c r="AN38" i="17" s="1"/>
  <c r="AL32" i="13"/>
  <c r="AM31" i="13" s="1"/>
  <c r="S30" i="14"/>
  <c r="V15" i="14" l="1"/>
  <c r="V16" i="14" s="1"/>
  <c r="V17" i="14"/>
  <c r="V18" i="14" s="1"/>
  <c r="V19" i="14" s="1"/>
  <c r="V21" i="14"/>
  <c r="V22" i="14" s="1"/>
  <c r="V23" i="14" s="1"/>
  <c r="I34" i="14"/>
  <c r="I35" i="14"/>
  <c r="I33" i="14"/>
  <c r="I32" i="14"/>
  <c r="I36" i="14" s="1"/>
  <c r="H9" i="16"/>
  <c r="H13" i="16" s="1"/>
  <c r="G74" i="11"/>
  <c r="G75" i="11" s="1"/>
  <c r="V20" i="4"/>
  <c r="H23" i="11"/>
  <c r="H24" i="11" s="1"/>
  <c r="U20" i="4"/>
  <c r="I71" i="7"/>
  <c r="I73" i="7" s="1"/>
  <c r="H7" i="7"/>
  <c r="H65" i="11"/>
  <c r="H66" i="11" s="1"/>
  <c r="H40" i="11"/>
  <c r="I37" i="11" s="1"/>
  <c r="W14" i="14"/>
  <c r="X7" i="14"/>
  <c r="N36" i="14"/>
  <c r="I22" i="11"/>
  <c r="J19" i="11" s="1"/>
  <c r="U27" i="14"/>
  <c r="U29" i="14"/>
  <c r="U28" i="14"/>
  <c r="U26" i="14"/>
  <c r="G14" i="14"/>
  <c r="F15" i="14"/>
  <c r="G16" i="14"/>
  <c r="I64" i="11"/>
  <c r="J61" i="11" s="1"/>
  <c r="I65" i="11"/>
  <c r="I66" i="11" s="1"/>
  <c r="G80" i="1"/>
  <c r="G89" i="1"/>
  <c r="W20" i="4"/>
  <c r="M82" i="11"/>
  <c r="I29" i="14"/>
  <c r="I28" i="14"/>
  <c r="I27" i="14"/>
  <c r="I26" i="14"/>
  <c r="I30" i="14" s="1"/>
  <c r="H37" i="16"/>
  <c r="G46" i="16"/>
  <c r="H38" i="16"/>
  <c r="G42" i="16"/>
  <c r="H33" i="16"/>
  <c r="H35" i="16"/>
  <c r="H36" i="16"/>
  <c r="G43" i="16"/>
  <c r="H32" i="16"/>
  <c r="H34" i="16"/>
  <c r="N30" i="14"/>
  <c r="H21" i="16"/>
  <c r="H23" i="16"/>
  <c r="H22" i="16"/>
  <c r="H7" i="9"/>
  <c r="H73" i="11"/>
  <c r="I70" i="11" s="1"/>
  <c r="H74" i="11"/>
  <c r="H75" i="11" s="1"/>
  <c r="G7" i="11"/>
  <c r="H57" i="11"/>
  <c r="H49" i="11"/>
  <c r="H15" i="11"/>
  <c r="T27" i="14"/>
  <c r="T28" i="14"/>
  <c r="T29" i="14"/>
  <c r="T26" i="14"/>
  <c r="C90" i="1"/>
  <c r="C84" i="1"/>
  <c r="U24" i="14"/>
  <c r="R7" i="9"/>
  <c r="H21" i="14"/>
  <c r="H22" i="14" s="1"/>
  <c r="H23" i="14" s="1"/>
  <c r="H24" i="14" s="1"/>
  <c r="H17" i="14"/>
  <c r="H18" i="14" s="1"/>
  <c r="H19" i="14" s="1"/>
  <c r="H20" i="14" s="1"/>
  <c r="H40" i="14"/>
  <c r="H41" i="14" s="1"/>
  <c r="H42" i="14" s="1"/>
  <c r="G44" i="11"/>
  <c r="I31" i="11"/>
  <c r="J28" i="11" s="1"/>
  <c r="J31" i="11" l="1"/>
  <c r="K28" i="11" s="1"/>
  <c r="J32" i="11"/>
  <c r="J33" i="11" s="1"/>
  <c r="J22" i="11"/>
  <c r="K19" i="11" s="1"/>
  <c r="G7" i="9"/>
  <c r="H43" i="16"/>
  <c r="H44" i="16"/>
  <c r="H42" i="16"/>
  <c r="G21" i="14"/>
  <c r="G22" i="14" s="1"/>
  <c r="G23" i="14" s="1"/>
  <c r="G24" i="14" s="1"/>
  <c r="G40" i="14"/>
  <c r="G41" i="14" s="1"/>
  <c r="G42" i="14" s="1"/>
  <c r="G17" i="14"/>
  <c r="G18" i="14" s="1"/>
  <c r="G19" i="14" s="1"/>
  <c r="G20" i="14" s="1"/>
  <c r="I40" i="11"/>
  <c r="J37" i="11" s="1"/>
  <c r="I41" i="11"/>
  <c r="I42" i="11" s="1"/>
  <c r="V20" i="14"/>
  <c r="H27" i="14"/>
  <c r="H29" i="14"/>
  <c r="H28" i="14"/>
  <c r="H26" i="14"/>
  <c r="G44" i="16"/>
  <c r="G45" i="16" s="1"/>
  <c r="T30" i="14"/>
  <c r="I32" i="11"/>
  <c r="I33" i="11" s="1"/>
  <c r="S7" i="9"/>
  <c r="U34" i="14"/>
  <c r="U35" i="14"/>
  <c r="U33" i="14"/>
  <c r="U32" i="14"/>
  <c r="I73" i="11"/>
  <c r="J70" i="11" s="1"/>
  <c r="H20" i="16"/>
  <c r="H24" i="16" s="1"/>
  <c r="H31" i="16"/>
  <c r="H39" i="16" s="1"/>
  <c r="J64" i="11"/>
  <c r="K61" i="11" s="1"/>
  <c r="J65" i="11"/>
  <c r="J66" i="11" s="1"/>
  <c r="U30" i="14"/>
  <c r="I23" i="11"/>
  <c r="I24" i="11" s="1"/>
  <c r="I44" i="11" s="1"/>
  <c r="H41" i="11"/>
  <c r="H42" i="11" s="1"/>
  <c r="H71" i="7"/>
  <c r="H73" i="7" s="1"/>
  <c r="G7" i="7"/>
  <c r="N79" i="11"/>
  <c r="AL82" i="11"/>
  <c r="AL83" i="11" s="1"/>
  <c r="V24" i="14"/>
  <c r="Y7" i="14"/>
  <c r="X14" i="14"/>
  <c r="H35" i="14"/>
  <c r="H33" i="14"/>
  <c r="H34" i="14"/>
  <c r="H32" i="14"/>
  <c r="H36" i="14" s="1"/>
  <c r="G57" i="11"/>
  <c r="G15" i="11"/>
  <c r="F7" i="11"/>
  <c r="G49" i="11"/>
  <c r="M83" i="11"/>
  <c r="M84" i="11" s="1"/>
  <c r="AL84" i="11" s="1"/>
  <c r="G84" i="1"/>
  <c r="G90" i="1"/>
  <c r="E15" i="14"/>
  <c r="F14" i="14"/>
  <c r="W15" i="14"/>
  <c r="W16" i="14" s="1"/>
  <c r="H44" i="11"/>
  <c r="V40" i="14"/>
  <c r="V41" i="14" s="1"/>
  <c r="V42" i="14" s="1"/>
  <c r="V35" i="14" l="1"/>
  <c r="V34" i="14"/>
  <c r="V33" i="14"/>
  <c r="V32" i="14"/>
  <c r="U36" i="14"/>
  <c r="W17" i="14"/>
  <c r="W18" i="14" s="1"/>
  <c r="W19" i="14" s="1"/>
  <c r="E7" i="11"/>
  <c r="F15" i="11"/>
  <c r="F57" i="11"/>
  <c r="F49" i="11"/>
  <c r="F7" i="7"/>
  <c r="G71" i="7"/>
  <c r="G73" i="7" s="1"/>
  <c r="J40" i="11"/>
  <c r="K37" i="11" s="1"/>
  <c r="J41" i="11"/>
  <c r="J42" i="11" s="1"/>
  <c r="K23" i="11"/>
  <c r="K24" i="11" s="1"/>
  <c r="K22" i="11"/>
  <c r="L19" i="11" s="1"/>
  <c r="G28" i="14"/>
  <c r="G27" i="14"/>
  <c r="G29" i="14"/>
  <c r="G26" i="14"/>
  <c r="C42" i="16"/>
  <c r="F42" i="16"/>
  <c r="B42" i="16"/>
  <c r="E42" i="16"/>
  <c r="F7" i="9"/>
  <c r="F17" i="14"/>
  <c r="F18" i="14" s="1"/>
  <c r="F19" i="14" s="1"/>
  <c r="F21" i="14"/>
  <c r="F22" i="14" s="1"/>
  <c r="F23" i="14" s="1"/>
  <c r="F40" i="14"/>
  <c r="F41" i="14" s="1"/>
  <c r="F42" i="14" s="1"/>
  <c r="J73" i="11"/>
  <c r="K70" i="11" s="1"/>
  <c r="W40" i="14"/>
  <c r="W41" i="14" s="1"/>
  <c r="W42" i="14" s="1"/>
  <c r="D15" i="14"/>
  <c r="E14" i="14"/>
  <c r="E16" i="14"/>
  <c r="Z7" i="14"/>
  <c r="AK7" i="14"/>
  <c r="AC7" i="14"/>
  <c r="AI7" i="14"/>
  <c r="AB7" i="14"/>
  <c r="AD7" i="14"/>
  <c r="AA7" i="14"/>
  <c r="AE7" i="14"/>
  <c r="AG7" i="14"/>
  <c r="AH7" i="14"/>
  <c r="AF7" i="14"/>
  <c r="Y14" i="14"/>
  <c r="AJ7" i="14"/>
  <c r="K65" i="11"/>
  <c r="K66" i="11" s="1"/>
  <c r="K64" i="11"/>
  <c r="L61" i="11" s="1"/>
  <c r="I74" i="11"/>
  <c r="I75" i="11" s="1"/>
  <c r="T7" i="9"/>
  <c r="V28" i="14"/>
  <c r="V27" i="14"/>
  <c r="V29" i="14"/>
  <c r="V26" i="14"/>
  <c r="H45" i="16"/>
  <c r="H46" i="16"/>
  <c r="X15" i="14"/>
  <c r="X16" i="14" s="1"/>
  <c r="X17" i="14"/>
  <c r="X18" i="14" s="1"/>
  <c r="X19" i="14" s="1"/>
  <c r="X20" i="14" s="1"/>
  <c r="W21" i="14"/>
  <c r="W22" i="14" s="1"/>
  <c r="W23" i="14" s="1"/>
  <c r="F16" i="14"/>
  <c r="AM79" i="11"/>
  <c r="N82" i="11"/>
  <c r="O79" i="11" s="1"/>
  <c r="N83" i="11"/>
  <c r="N84" i="11" s="1"/>
  <c r="H30" i="14"/>
  <c r="G35" i="14"/>
  <c r="G33" i="14"/>
  <c r="G34" i="14"/>
  <c r="G32" i="14"/>
  <c r="F43" i="16"/>
  <c r="C43" i="16"/>
  <c r="B43" i="16"/>
  <c r="E43" i="16"/>
  <c r="J23" i="11"/>
  <c r="J24" i="11" s="1"/>
  <c r="J44" i="11" s="1"/>
  <c r="K31" i="11"/>
  <c r="L28" i="11" s="1"/>
  <c r="F24" i="14" l="1"/>
  <c r="E44" i="16"/>
  <c r="E45" i="16" s="1"/>
  <c r="G30" i="14"/>
  <c r="L22" i="11"/>
  <c r="M19" i="11" s="1"/>
  <c r="L23" i="11"/>
  <c r="L24" i="11" s="1"/>
  <c r="V36" i="14"/>
  <c r="X28" i="14"/>
  <c r="X27" i="14"/>
  <c r="X29" i="14"/>
  <c r="X26" i="14"/>
  <c r="L31" i="11"/>
  <c r="M28" i="11" s="1"/>
  <c r="L32" i="11"/>
  <c r="L33" i="11" s="1"/>
  <c r="K74" i="11"/>
  <c r="K75" i="11" s="1"/>
  <c r="K73" i="11"/>
  <c r="L70" i="11" s="1"/>
  <c r="F20" i="14"/>
  <c r="B44" i="16"/>
  <c r="B45" i="16" s="1"/>
  <c r="D42" i="16"/>
  <c r="F71" i="7"/>
  <c r="F73" i="7" s="1"/>
  <c r="E7" i="7"/>
  <c r="E57" i="11"/>
  <c r="D7" i="11"/>
  <c r="E49" i="11"/>
  <c r="E15" i="11"/>
  <c r="W24" i="14"/>
  <c r="U7" i="9"/>
  <c r="G36" i="14"/>
  <c r="O82" i="11"/>
  <c r="P79" i="11" s="1"/>
  <c r="O83" i="11"/>
  <c r="O84" i="11" s="1"/>
  <c r="D43" i="16"/>
  <c r="X21" i="14"/>
  <c r="X22" i="14" s="1"/>
  <c r="X23" i="14" s="1"/>
  <c r="X24" i="14" s="1"/>
  <c r="Y21" i="14"/>
  <c r="Y22" i="14" s="1"/>
  <c r="Y23" i="14" s="1"/>
  <c r="U100" i="11" s="1"/>
  <c r="V26" i="17" s="1"/>
  <c r="Y15" i="14"/>
  <c r="K32" i="11"/>
  <c r="K33" i="11" s="1"/>
  <c r="X40" i="14"/>
  <c r="X41" i="14" s="1"/>
  <c r="X42" i="14" s="1"/>
  <c r="V30" i="14"/>
  <c r="L64" i="11"/>
  <c r="M61" i="11" s="1"/>
  <c r="L65" i="11"/>
  <c r="L66" i="11" s="1"/>
  <c r="E21" i="14"/>
  <c r="E22" i="14" s="1"/>
  <c r="E23" i="14" s="1"/>
  <c r="E24" i="14" s="1"/>
  <c r="E17" i="14"/>
  <c r="E18" i="14" s="1"/>
  <c r="E19" i="14" s="1"/>
  <c r="E20" i="14" s="1"/>
  <c r="E40" i="14"/>
  <c r="E41" i="14" s="1"/>
  <c r="E42" i="14" s="1"/>
  <c r="J74" i="11"/>
  <c r="J75" i="11" s="1"/>
  <c r="F44" i="16"/>
  <c r="F45" i="16" s="1"/>
  <c r="W20" i="14"/>
  <c r="D14" i="14"/>
  <c r="D16" i="14"/>
  <c r="C15" i="14"/>
  <c r="E7" i="9"/>
  <c r="C44" i="16"/>
  <c r="C45" i="16" s="1"/>
  <c r="K40" i="11"/>
  <c r="L37" i="11" s="1"/>
  <c r="L40" i="11" l="1"/>
  <c r="M37" i="11" s="1"/>
  <c r="D7" i="9"/>
  <c r="M64" i="11"/>
  <c r="M65" i="11" s="1"/>
  <c r="M66" i="11" s="1"/>
  <c r="AL66" i="11" s="1"/>
  <c r="Z14" i="14"/>
  <c r="Y16" i="14"/>
  <c r="Y24" i="14" s="1"/>
  <c r="D7" i="7"/>
  <c r="E71" i="7"/>
  <c r="E73" i="7" s="1"/>
  <c r="X30" i="14"/>
  <c r="B15" i="14"/>
  <c r="C16" i="14"/>
  <c r="C14" i="14"/>
  <c r="N100" i="11"/>
  <c r="P100" i="11"/>
  <c r="Q26" i="17" s="1"/>
  <c r="O100" i="11"/>
  <c r="P26" i="17" s="1"/>
  <c r="Q100" i="11"/>
  <c r="R26" i="17" s="1"/>
  <c r="S100" i="11"/>
  <c r="T26" i="17" s="1"/>
  <c r="W100" i="11"/>
  <c r="X26" i="17" s="1"/>
  <c r="R100" i="11"/>
  <c r="S26" i="17" s="1"/>
  <c r="T100" i="11"/>
  <c r="U26" i="17" s="1"/>
  <c r="X100" i="11"/>
  <c r="Y26" i="17" s="1"/>
  <c r="W35" i="14"/>
  <c r="W34" i="14"/>
  <c r="W33" i="14"/>
  <c r="W32" i="14"/>
  <c r="E33" i="14"/>
  <c r="E35" i="14"/>
  <c r="E34" i="14"/>
  <c r="E32" i="14"/>
  <c r="Y40" i="14"/>
  <c r="Y41" i="14" s="1"/>
  <c r="Y42" i="14" s="1"/>
  <c r="X35" i="14"/>
  <c r="X34" i="14"/>
  <c r="X33" i="14"/>
  <c r="X32" i="14"/>
  <c r="P82" i="11"/>
  <c r="Q79" i="11" s="1"/>
  <c r="V7" i="9"/>
  <c r="D49" i="11"/>
  <c r="D15" i="11"/>
  <c r="D57" i="11"/>
  <c r="C7" i="11"/>
  <c r="F29" i="14"/>
  <c r="F28" i="14"/>
  <c r="F27" i="14"/>
  <c r="F26" i="14"/>
  <c r="M22" i="11"/>
  <c r="M23" i="11"/>
  <c r="M24" i="11" s="1"/>
  <c r="F34" i="14"/>
  <c r="F35" i="14"/>
  <c r="F33" i="14"/>
  <c r="F32" i="14"/>
  <c r="F36" i="14" s="1"/>
  <c r="E27" i="14"/>
  <c r="E29" i="14"/>
  <c r="E28" i="14"/>
  <c r="E26" i="14"/>
  <c r="E30" i="14" s="1"/>
  <c r="K41" i="11"/>
  <c r="K42" i="11" s="1"/>
  <c r="K44" i="11" s="1"/>
  <c r="D17" i="14"/>
  <c r="D18" i="14" s="1"/>
  <c r="D19" i="14" s="1"/>
  <c r="D20" i="14" s="1"/>
  <c r="D21" i="14"/>
  <c r="D22" i="14" s="1"/>
  <c r="D23" i="14" s="1"/>
  <c r="D24" i="14" s="1"/>
  <c r="D40" i="14"/>
  <c r="D41" i="14" s="1"/>
  <c r="D42" i="14" s="1"/>
  <c r="W29" i="14"/>
  <c r="W28" i="14"/>
  <c r="W27" i="14"/>
  <c r="W26" i="14"/>
  <c r="Y17" i="14"/>
  <c r="Y18" i="14" s="1"/>
  <c r="Y19" i="14" s="1"/>
  <c r="V100" i="11"/>
  <c r="W26" i="17" s="1"/>
  <c r="D44" i="16"/>
  <c r="D45" i="16" s="1"/>
  <c r="L73" i="11"/>
  <c r="M70" i="11" s="1"/>
  <c r="M31" i="11"/>
  <c r="Y33" i="14" l="1"/>
  <c r="AM33" i="14" s="1"/>
  <c r="C47" i="15" s="1"/>
  <c r="Y34" i="14"/>
  <c r="AM34" i="14" s="1"/>
  <c r="C48" i="15" s="1"/>
  <c r="Y35" i="14"/>
  <c r="AM35" i="14" s="1"/>
  <c r="C49" i="15" s="1"/>
  <c r="Y32" i="14"/>
  <c r="Y20" i="14"/>
  <c r="R92" i="11"/>
  <c r="O9" i="12"/>
  <c r="V9" i="12"/>
  <c r="O92" i="11"/>
  <c r="U9" i="12"/>
  <c r="N9" i="12"/>
  <c r="R9" i="12"/>
  <c r="X92" i="11"/>
  <c r="V92" i="11"/>
  <c r="N92" i="11"/>
  <c r="T92" i="11"/>
  <c r="S92" i="11"/>
  <c r="W9" i="12"/>
  <c r="Q92" i="11"/>
  <c r="U92" i="11"/>
  <c r="Q9" i="12"/>
  <c r="S9" i="12"/>
  <c r="P92" i="11"/>
  <c r="X9" i="12"/>
  <c r="W92" i="11"/>
  <c r="P9" i="12"/>
  <c r="T9" i="12"/>
  <c r="W7" i="9"/>
  <c r="E36" i="14"/>
  <c r="C21" i="14"/>
  <c r="C22" i="14" s="1"/>
  <c r="C23" i="14" s="1"/>
  <c r="C24" i="14" s="1"/>
  <c r="C40" i="14"/>
  <c r="C41" i="14" s="1"/>
  <c r="C42" i="14" s="1"/>
  <c r="C17" i="14"/>
  <c r="C18" i="14" s="1"/>
  <c r="C19" i="14" s="1"/>
  <c r="C20" i="14" s="1"/>
  <c r="L41" i="11"/>
  <c r="L42" i="11" s="1"/>
  <c r="L44" i="11" s="1"/>
  <c r="Q82" i="11"/>
  <c r="R79" i="11" s="1"/>
  <c r="C7" i="7"/>
  <c r="D71" i="7"/>
  <c r="D73" i="7" s="1"/>
  <c r="N61" i="11"/>
  <c r="AL64" i="11"/>
  <c r="AL65" i="11" s="1"/>
  <c r="M40" i="11"/>
  <c r="N28" i="11"/>
  <c r="AL31" i="11"/>
  <c r="AL32" i="11" s="1"/>
  <c r="W30" i="14"/>
  <c r="AL24" i="11"/>
  <c r="L74" i="11"/>
  <c r="L75" i="11" s="1"/>
  <c r="D35" i="14"/>
  <c r="D33" i="14"/>
  <c r="D34" i="14"/>
  <c r="D32" i="14"/>
  <c r="N19" i="11"/>
  <c r="AL22" i="11"/>
  <c r="AL23" i="11" s="1"/>
  <c r="P83" i="11"/>
  <c r="P84" i="11" s="1"/>
  <c r="W36" i="14"/>
  <c r="AM32" i="14"/>
  <c r="O26" i="17"/>
  <c r="B14" i="14"/>
  <c r="B16" i="14" s="1"/>
  <c r="M32" i="11"/>
  <c r="M33" i="11" s="1"/>
  <c r="AL33" i="11" s="1"/>
  <c r="M73" i="11"/>
  <c r="M74" i="11"/>
  <c r="M75" i="11" s="1"/>
  <c r="AL75" i="11" s="1"/>
  <c r="D29" i="14"/>
  <c r="D27" i="14"/>
  <c r="D28" i="14"/>
  <c r="D26" i="14"/>
  <c r="D30" i="14" s="1"/>
  <c r="F30" i="14"/>
  <c r="C49" i="11"/>
  <c r="C57" i="11"/>
  <c r="B7" i="11"/>
  <c r="C15" i="11"/>
  <c r="X36" i="14"/>
  <c r="T108" i="11"/>
  <c r="U27" i="17" s="1"/>
  <c r="U10" i="12"/>
  <c r="V14" i="17" s="1"/>
  <c r="P10" i="12"/>
  <c r="Q14" i="17" s="1"/>
  <c r="S108" i="11"/>
  <c r="T27" i="17" s="1"/>
  <c r="Q108" i="11"/>
  <c r="R27" i="17" s="1"/>
  <c r="N108" i="11"/>
  <c r="S10" i="12"/>
  <c r="T14" i="17" s="1"/>
  <c r="U108" i="11"/>
  <c r="V27" i="17" s="1"/>
  <c r="R108" i="11"/>
  <c r="S27" i="17" s="1"/>
  <c r="X10" i="12"/>
  <c r="Y14" i="17" s="1"/>
  <c r="R10" i="12"/>
  <c r="S14" i="17" s="1"/>
  <c r="W108" i="11"/>
  <c r="X27" i="17" s="1"/>
  <c r="P108" i="11"/>
  <c r="Q27" i="17" s="1"/>
  <c r="X108" i="11"/>
  <c r="Y27" i="17" s="1"/>
  <c r="O10" i="12"/>
  <c r="P14" i="17" s="1"/>
  <c r="Q10" i="12"/>
  <c r="R14" i="17" s="1"/>
  <c r="O108" i="11"/>
  <c r="P27" i="17" s="1"/>
  <c r="W10" i="12"/>
  <c r="X14" i="17" s="1"/>
  <c r="V108" i="11"/>
  <c r="W27" i="17" s="1"/>
  <c r="V10" i="12"/>
  <c r="W14" i="17" s="1"/>
  <c r="N10" i="12"/>
  <c r="T10" i="12"/>
  <c r="U14" i="17" s="1"/>
  <c r="Z15" i="14"/>
  <c r="Z17" i="14"/>
  <c r="Z18" i="14" s="1"/>
  <c r="Z19" i="14" s="1"/>
  <c r="Z21" i="14"/>
  <c r="Z22" i="14" s="1"/>
  <c r="Z23" i="14" s="1"/>
  <c r="C7" i="9"/>
  <c r="O27" i="17" l="1"/>
  <c r="Y108" i="11"/>
  <c r="Z27" i="17" s="1"/>
  <c r="B7" i="9"/>
  <c r="Z16" i="14"/>
  <c r="AA14" i="14"/>
  <c r="AM36" i="14"/>
  <c r="C46" i="15"/>
  <c r="C50" i="15" s="1"/>
  <c r="N31" i="11"/>
  <c r="O28" i="11" s="1"/>
  <c r="AM28" i="11"/>
  <c r="N32" i="11"/>
  <c r="N33" i="11" s="1"/>
  <c r="N64" i="11"/>
  <c r="O61" i="11" s="1"/>
  <c r="N65" i="11"/>
  <c r="N66" i="11" s="1"/>
  <c r="AM61" i="11"/>
  <c r="R82" i="11"/>
  <c r="S79" i="11" s="1"/>
  <c r="C33" i="14"/>
  <c r="C35" i="14"/>
  <c r="C34" i="14"/>
  <c r="C32" i="14"/>
  <c r="T12" i="12"/>
  <c r="U13" i="17"/>
  <c r="Q25" i="17"/>
  <c r="P115" i="11"/>
  <c r="P118" i="11" s="1"/>
  <c r="R25" i="17"/>
  <c r="Q115" i="11"/>
  <c r="Q118" i="11" s="1"/>
  <c r="N115" i="11"/>
  <c r="N118" i="11" s="1"/>
  <c r="O25" i="17"/>
  <c r="O13" i="17"/>
  <c r="N12" i="12"/>
  <c r="O12" i="12"/>
  <c r="P13" i="17"/>
  <c r="C32" i="17"/>
  <c r="C19" i="17"/>
  <c r="B17" i="14"/>
  <c r="B18" i="14" s="1"/>
  <c r="B19" i="14" s="1"/>
  <c r="C43" i="17"/>
  <c r="C42" i="17"/>
  <c r="C40" i="17"/>
  <c r="B40" i="14"/>
  <c r="B41" i="14" s="1"/>
  <c r="B42" i="14" s="1"/>
  <c r="B21" i="14"/>
  <c r="B22" i="14" s="1"/>
  <c r="B23" i="14" s="1"/>
  <c r="C37" i="17"/>
  <c r="C18" i="17"/>
  <c r="C31" i="17"/>
  <c r="C23" i="17"/>
  <c r="C41" i="17"/>
  <c r="C10" i="17"/>
  <c r="C17" i="17"/>
  <c r="C22" i="17"/>
  <c r="N37" i="11"/>
  <c r="AL40" i="11"/>
  <c r="AL41" i="11" s="1"/>
  <c r="Q13" i="17"/>
  <c r="P12" i="12"/>
  <c r="T13" i="17"/>
  <c r="S12" i="12"/>
  <c r="W12" i="12"/>
  <c r="X13" i="17"/>
  <c r="V115" i="11"/>
  <c r="V118" i="11" s="1"/>
  <c r="W25" i="17"/>
  <c r="U12" i="12"/>
  <c r="V13" i="17"/>
  <c r="R115" i="11"/>
  <c r="R118" i="11" s="1"/>
  <c r="S25" i="17"/>
  <c r="Z24" i="14"/>
  <c r="Z20" i="14"/>
  <c r="AL73" i="11"/>
  <c r="AL74" i="11" s="1"/>
  <c r="N70" i="11"/>
  <c r="D36" i="14"/>
  <c r="M41" i="11"/>
  <c r="M42" i="11" s="1"/>
  <c r="B7" i="7"/>
  <c r="B71" i="7" s="1"/>
  <c r="C71" i="7"/>
  <c r="C73" i="7" s="1"/>
  <c r="C29" i="14"/>
  <c r="C27" i="14"/>
  <c r="C28" i="14"/>
  <c r="C26" i="14"/>
  <c r="X25" i="17"/>
  <c r="W115" i="11"/>
  <c r="W118" i="11" s="1"/>
  <c r="R13" i="17"/>
  <c r="Q12" i="12"/>
  <c r="T25" i="17"/>
  <c r="S115" i="11"/>
  <c r="S118" i="11" s="1"/>
  <c r="Y25" i="17"/>
  <c r="X115" i="11"/>
  <c r="X118" i="11" s="1"/>
  <c r="P25" i="17"/>
  <c r="O115" i="11"/>
  <c r="O118" i="11" s="1"/>
  <c r="Y28" i="14"/>
  <c r="AM28" i="14" s="1"/>
  <c r="Y27" i="14"/>
  <c r="AM27" i="14" s="1"/>
  <c r="Y29" i="14"/>
  <c r="AM29" i="14" s="1"/>
  <c r="Y26" i="14"/>
  <c r="B15" i="11"/>
  <c r="B57" i="11"/>
  <c r="B49" i="11"/>
  <c r="N22" i="11"/>
  <c r="O19" i="11" s="1"/>
  <c r="N23" i="11"/>
  <c r="N24" i="11" s="1"/>
  <c r="AM19" i="11"/>
  <c r="O14" i="17"/>
  <c r="Y10" i="12"/>
  <c r="Z14" i="17" s="1"/>
  <c r="Z40" i="14"/>
  <c r="Z41" i="14" s="1"/>
  <c r="Z42" i="14" s="1"/>
  <c r="Q83" i="11"/>
  <c r="Q84" i="11" s="1"/>
  <c r="X7" i="9"/>
  <c r="X12" i="12"/>
  <c r="Y13" i="17"/>
  <c r="V25" i="17"/>
  <c r="U115" i="11"/>
  <c r="U118" i="11" s="1"/>
  <c r="U25" i="17"/>
  <c r="T115" i="11"/>
  <c r="T118" i="11" s="1"/>
  <c r="S13" i="17"/>
  <c r="R12" i="12"/>
  <c r="W13" i="17"/>
  <c r="V12" i="12"/>
  <c r="Y36" i="14"/>
  <c r="C11" i="15" l="1"/>
  <c r="C54" i="16" s="1"/>
  <c r="C30" i="15"/>
  <c r="C30" i="14"/>
  <c r="Z33" i="14"/>
  <c r="Z34" i="14"/>
  <c r="Z35" i="14"/>
  <c r="Z32" i="14"/>
  <c r="N40" i="11"/>
  <c r="O37" i="11" s="1"/>
  <c r="AM37" i="11"/>
  <c r="D41" i="17"/>
  <c r="E41" i="17" s="1"/>
  <c r="F41" i="17" s="1"/>
  <c r="G41" i="17" s="1"/>
  <c r="H41" i="17" s="1"/>
  <c r="I41" i="17" s="1"/>
  <c r="J41" i="17" s="1"/>
  <c r="K41" i="17" s="1"/>
  <c r="L41" i="17" s="1"/>
  <c r="M41" i="17" s="1"/>
  <c r="N41" i="17" s="1"/>
  <c r="O41" i="17" s="1"/>
  <c r="P41" i="17" s="1"/>
  <c r="Q41" i="17" s="1"/>
  <c r="R41" i="17" s="1"/>
  <c r="S41" i="17" s="1"/>
  <c r="T41" i="17" s="1"/>
  <c r="U41" i="17" s="1"/>
  <c r="V41" i="17" s="1"/>
  <c r="W41" i="17" s="1"/>
  <c r="X41" i="17" s="1"/>
  <c r="Y41" i="17" s="1"/>
  <c r="Z41" i="17" s="1"/>
  <c r="AA41" i="17" s="1"/>
  <c r="AB41" i="17" s="1"/>
  <c r="D37" i="17"/>
  <c r="E37" i="17" s="1"/>
  <c r="F37" i="17" s="1"/>
  <c r="G37" i="17" s="1"/>
  <c r="H37" i="17" s="1"/>
  <c r="I37" i="17" s="1"/>
  <c r="J37" i="17" s="1"/>
  <c r="K37" i="17" s="1"/>
  <c r="L37" i="17" s="1"/>
  <c r="M37" i="17" s="1"/>
  <c r="N37" i="17" s="1"/>
  <c r="O37" i="17" s="1"/>
  <c r="P37" i="17" s="1"/>
  <c r="Q37" i="17" s="1"/>
  <c r="R37" i="17" s="1"/>
  <c r="S37" i="17" s="1"/>
  <c r="T37" i="17" s="1"/>
  <c r="U37" i="17" s="1"/>
  <c r="V37" i="17" s="1"/>
  <c r="W37" i="17" s="1"/>
  <c r="X37" i="17" s="1"/>
  <c r="Y37" i="17" s="1"/>
  <c r="Z37" i="17" s="1"/>
  <c r="AA37" i="17" s="1"/>
  <c r="AB37" i="17" s="1"/>
  <c r="D42" i="17"/>
  <c r="E42" i="17" s="1"/>
  <c r="F42" i="17" s="1"/>
  <c r="G42" i="17" s="1"/>
  <c r="H42" i="17" s="1"/>
  <c r="I42" i="17" s="1"/>
  <c r="J42" i="17" s="1"/>
  <c r="K42" i="17" s="1"/>
  <c r="L42" i="17" s="1"/>
  <c r="M42" i="17" s="1"/>
  <c r="N42" i="17" s="1"/>
  <c r="O42" i="17" s="1"/>
  <c r="P42" i="17" s="1"/>
  <c r="Q42" i="17" s="1"/>
  <c r="R42" i="17" s="1"/>
  <c r="S42" i="17" s="1"/>
  <c r="T42" i="17" s="1"/>
  <c r="U42" i="17" s="1"/>
  <c r="V42" i="17" s="1"/>
  <c r="W42" i="17" s="1"/>
  <c r="X42" i="17" s="1"/>
  <c r="Y42" i="17" s="1"/>
  <c r="Z42" i="17" s="1"/>
  <c r="AA42" i="17" s="1"/>
  <c r="AB42" i="17" s="1"/>
  <c r="D32" i="17"/>
  <c r="E32" i="17" s="1"/>
  <c r="F32" i="17" s="1"/>
  <c r="G32" i="17" s="1"/>
  <c r="H32" i="17" s="1"/>
  <c r="I32" i="17" s="1"/>
  <c r="J32" i="17" s="1"/>
  <c r="K32" i="17" s="1"/>
  <c r="L32" i="17" s="1"/>
  <c r="M32" i="17" s="1"/>
  <c r="N32" i="17" s="1"/>
  <c r="O32" i="17" s="1"/>
  <c r="P32" i="17" s="1"/>
  <c r="Q32" i="17" s="1"/>
  <c r="R32" i="17" s="1"/>
  <c r="S32" i="17" s="1"/>
  <c r="T32" i="17" s="1"/>
  <c r="U32" i="17" s="1"/>
  <c r="V32" i="17" s="1"/>
  <c r="W32" i="17" s="1"/>
  <c r="X32" i="17" s="1"/>
  <c r="Y32" i="17" s="1"/>
  <c r="Z32" i="17" s="1"/>
  <c r="AA32" i="17" s="1"/>
  <c r="AB32" i="17" s="1"/>
  <c r="S83" i="11"/>
  <c r="S84" i="11" s="1"/>
  <c r="S82" i="11"/>
  <c r="T79" i="11" s="1"/>
  <c r="AM70" i="11"/>
  <c r="N73" i="11"/>
  <c r="O70" i="11" s="1"/>
  <c r="Z29" i="14"/>
  <c r="Z28" i="14"/>
  <c r="Z27" i="14"/>
  <c r="Z26" i="14"/>
  <c r="D22" i="17"/>
  <c r="E22" i="17" s="1"/>
  <c r="F22" i="17" s="1"/>
  <c r="G22" i="17" s="1"/>
  <c r="H22" i="17" s="1"/>
  <c r="I22" i="17" s="1"/>
  <c r="J22" i="17" s="1"/>
  <c r="K22" i="17" s="1"/>
  <c r="L22" i="17" s="1"/>
  <c r="M22" i="17" s="1"/>
  <c r="N22" i="17" s="1"/>
  <c r="O22" i="17" s="1"/>
  <c r="P22" i="17" s="1"/>
  <c r="Q22" i="17" s="1"/>
  <c r="R22" i="17" s="1"/>
  <c r="S22" i="17" s="1"/>
  <c r="T22" i="17" s="1"/>
  <c r="U22" i="17" s="1"/>
  <c r="V22" i="17" s="1"/>
  <c r="W22" i="17" s="1"/>
  <c r="X22" i="17" s="1"/>
  <c r="Y22" i="17" s="1"/>
  <c r="Z22" i="17" s="1"/>
  <c r="AA22" i="17" s="1"/>
  <c r="AB22" i="17" s="1"/>
  <c r="D23" i="17"/>
  <c r="E23" i="17" s="1"/>
  <c r="F23" i="17" s="1"/>
  <c r="G23" i="17" s="1"/>
  <c r="H23" i="17" s="1"/>
  <c r="I23" i="17" s="1"/>
  <c r="J23" i="17" s="1"/>
  <c r="K23" i="17" s="1"/>
  <c r="L23" i="17" s="1"/>
  <c r="M23" i="17" s="1"/>
  <c r="N23" i="17" s="1"/>
  <c r="O23" i="17" s="1"/>
  <c r="P23" i="17" s="1"/>
  <c r="Q23" i="17" s="1"/>
  <c r="R23" i="17" s="1"/>
  <c r="S23" i="17" s="1"/>
  <c r="T23" i="17" s="1"/>
  <c r="U23" i="17" s="1"/>
  <c r="V23" i="17" s="1"/>
  <c r="W23" i="17" s="1"/>
  <c r="X23" i="17" s="1"/>
  <c r="Y23" i="17" s="1"/>
  <c r="Z23" i="17" s="1"/>
  <c r="AA23" i="17" s="1"/>
  <c r="AB23" i="17" s="1"/>
  <c r="B24" i="14"/>
  <c r="D43" i="17"/>
  <c r="E43" i="17" s="1"/>
  <c r="F43" i="17" s="1"/>
  <c r="G43" i="17" s="1"/>
  <c r="H43" i="17" s="1"/>
  <c r="I43" i="17" s="1"/>
  <c r="J43" i="17" s="1"/>
  <c r="K43" i="17" s="1"/>
  <c r="L43" i="17" s="1"/>
  <c r="M43" i="17" s="1"/>
  <c r="N43" i="17" s="1"/>
  <c r="O43" i="17" s="1"/>
  <c r="P43" i="17" s="1"/>
  <c r="Q43" i="17" s="1"/>
  <c r="R43" i="17" s="1"/>
  <c r="S43" i="17" s="1"/>
  <c r="T43" i="17" s="1"/>
  <c r="U43" i="17" s="1"/>
  <c r="V43" i="17" s="1"/>
  <c r="W43" i="17" s="1"/>
  <c r="X43" i="17" s="1"/>
  <c r="Y43" i="17" s="1"/>
  <c r="Z43" i="17" s="1"/>
  <c r="AA43" i="17" s="1"/>
  <c r="AB43" i="17" s="1"/>
  <c r="AA15" i="14"/>
  <c r="AA21" i="14" s="1"/>
  <c r="AA22" i="14" s="1"/>
  <c r="AA23" i="14" s="1"/>
  <c r="AA17" i="14"/>
  <c r="AA18" i="14" s="1"/>
  <c r="AA19" i="14" s="1"/>
  <c r="AA40" i="14"/>
  <c r="AA41" i="14" s="1"/>
  <c r="AA42" i="14" s="1"/>
  <c r="AL71" i="7"/>
  <c r="AL73" i="7" s="1"/>
  <c r="B73" i="7"/>
  <c r="O22" i="11"/>
  <c r="P19" i="11" s="1"/>
  <c r="Y30" i="14"/>
  <c r="AM26" i="14"/>
  <c r="AL42" i="11"/>
  <c r="AL44" i="11" s="1"/>
  <c r="M44" i="11"/>
  <c r="D17" i="17"/>
  <c r="E17" i="17" s="1"/>
  <c r="F17" i="17" s="1"/>
  <c r="G17" i="17" s="1"/>
  <c r="H17" i="17" s="1"/>
  <c r="I17" i="17" s="1"/>
  <c r="J17" i="17" s="1"/>
  <c r="K17" i="17" s="1"/>
  <c r="L17" i="17" s="1"/>
  <c r="M17" i="17" s="1"/>
  <c r="N17" i="17" s="1"/>
  <c r="O17" i="17" s="1"/>
  <c r="P17" i="17" s="1"/>
  <c r="Q17" i="17" s="1"/>
  <c r="R17" i="17" s="1"/>
  <c r="S17" i="17" s="1"/>
  <c r="T17" i="17" s="1"/>
  <c r="U17" i="17" s="1"/>
  <c r="V17" i="17" s="1"/>
  <c r="W17" i="17" s="1"/>
  <c r="X17" i="17" s="1"/>
  <c r="Y17" i="17" s="1"/>
  <c r="Z17" i="17" s="1"/>
  <c r="AA17" i="17" s="1"/>
  <c r="AB17" i="17" s="1"/>
  <c r="D31" i="17"/>
  <c r="H108" i="11"/>
  <c r="I27" i="17" s="1"/>
  <c r="D108" i="11"/>
  <c r="E27" i="17" s="1"/>
  <c r="I108" i="11"/>
  <c r="J27" i="17" s="1"/>
  <c r="E108" i="11"/>
  <c r="F27" i="17" s="1"/>
  <c r="B108" i="11"/>
  <c r="G108" i="11"/>
  <c r="H27" i="17" s="1"/>
  <c r="L10" i="12"/>
  <c r="M14" i="17" s="1"/>
  <c r="C108" i="11"/>
  <c r="D27" i="17" s="1"/>
  <c r="C10" i="12"/>
  <c r="D14" i="17" s="1"/>
  <c r="J10" i="12"/>
  <c r="K14" i="17" s="1"/>
  <c r="G10" i="12"/>
  <c r="H14" i="17" s="1"/>
  <c r="D10" i="12"/>
  <c r="E14" i="17" s="1"/>
  <c r="E10" i="12"/>
  <c r="F14" i="17" s="1"/>
  <c r="H10" i="12"/>
  <c r="I14" i="17" s="1"/>
  <c r="K10" i="12"/>
  <c r="L14" i="17" s="1"/>
  <c r="I10" i="12"/>
  <c r="J14" i="17" s="1"/>
  <c r="K108" i="11"/>
  <c r="L27" i="17" s="1"/>
  <c r="F108" i="11"/>
  <c r="G27" i="17" s="1"/>
  <c r="L108" i="11"/>
  <c r="M27" i="17" s="1"/>
  <c r="B10" i="12"/>
  <c r="F10" i="12"/>
  <c r="G14" i="17" s="1"/>
  <c r="J108" i="11"/>
  <c r="K27" i="17" s="1"/>
  <c r="B20" i="14"/>
  <c r="O31" i="11"/>
  <c r="P28" i="11" s="1"/>
  <c r="AM108" i="11"/>
  <c r="Y7" i="9"/>
  <c r="C31" i="15"/>
  <c r="C12" i="15"/>
  <c r="C55" i="16" s="1"/>
  <c r="AM10" i="12"/>
  <c r="AL50" i="11"/>
  <c r="B50" i="11"/>
  <c r="C13" i="15"/>
  <c r="C56" i="16" s="1"/>
  <c r="C32" i="15"/>
  <c r="D10" i="17"/>
  <c r="D18" i="17"/>
  <c r="E18" i="17" s="1"/>
  <c r="F18" i="17" s="1"/>
  <c r="G18" i="17" s="1"/>
  <c r="H18" i="17" s="1"/>
  <c r="I18" i="17" s="1"/>
  <c r="J18" i="17" s="1"/>
  <c r="K18" i="17" s="1"/>
  <c r="L18" i="17" s="1"/>
  <c r="M18" i="17" s="1"/>
  <c r="N18" i="17" s="1"/>
  <c r="O18" i="17" s="1"/>
  <c r="P18" i="17" s="1"/>
  <c r="Q18" i="17" s="1"/>
  <c r="R18" i="17" s="1"/>
  <c r="S18" i="17" s="1"/>
  <c r="T18" i="17" s="1"/>
  <c r="U18" i="17" s="1"/>
  <c r="V18" i="17" s="1"/>
  <c r="W18" i="17" s="1"/>
  <c r="X18" i="17" s="1"/>
  <c r="Y18" i="17" s="1"/>
  <c r="Z18" i="17" s="1"/>
  <c r="AA18" i="17" s="1"/>
  <c r="AB18" i="17" s="1"/>
  <c r="D40" i="17"/>
  <c r="E40" i="17" s="1"/>
  <c r="F40" i="17" s="1"/>
  <c r="G40" i="17" s="1"/>
  <c r="H40" i="17" s="1"/>
  <c r="I40" i="17" s="1"/>
  <c r="J40" i="17" s="1"/>
  <c r="K40" i="17" s="1"/>
  <c r="L40" i="17" s="1"/>
  <c r="M40" i="17" s="1"/>
  <c r="N40" i="17" s="1"/>
  <c r="O40" i="17" s="1"/>
  <c r="P40" i="17" s="1"/>
  <c r="Q40" i="17" s="1"/>
  <c r="R40" i="17" s="1"/>
  <c r="S40" i="17" s="1"/>
  <c r="T40" i="17" s="1"/>
  <c r="U40" i="17" s="1"/>
  <c r="V40" i="17" s="1"/>
  <c r="W40" i="17" s="1"/>
  <c r="X40" i="17" s="1"/>
  <c r="Y40" i="17" s="1"/>
  <c r="Z40" i="17" s="1"/>
  <c r="AA40" i="17" s="1"/>
  <c r="AB40" i="17" s="1"/>
  <c r="D19" i="17"/>
  <c r="E19" i="17" s="1"/>
  <c r="F19" i="17" s="1"/>
  <c r="G19" i="17" s="1"/>
  <c r="H19" i="17" s="1"/>
  <c r="I19" i="17" s="1"/>
  <c r="J19" i="17" s="1"/>
  <c r="K19" i="17" s="1"/>
  <c r="L19" i="17" s="1"/>
  <c r="M19" i="17" s="1"/>
  <c r="N19" i="17" s="1"/>
  <c r="O19" i="17" s="1"/>
  <c r="P19" i="17" s="1"/>
  <c r="Q19" i="17" s="1"/>
  <c r="R19" i="17" s="1"/>
  <c r="S19" i="17" s="1"/>
  <c r="T19" i="17" s="1"/>
  <c r="U19" i="17" s="1"/>
  <c r="V19" i="17" s="1"/>
  <c r="W19" i="17" s="1"/>
  <c r="X19" i="17" s="1"/>
  <c r="Y19" i="17" s="1"/>
  <c r="Z19" i="17" s="1"/>
  <c r="AA19" i="17" s="1"/>
  <c r="AB19" i="17" s="1"/>
  <c r="C36" i="14"/>
  <c r="R83" i="11"/>
  <c r="R84" i="11" s="1"/>
  <c r="O64" i="11"/>
  <c r="P61" i="11" s="1"/>
  <c r="O65" i="11"/>
  <c r="O66" i="11" s="1"/>
  <c r="C55" i="15"/>
  <c r="P31" i="11" l="1"/>
  <c r="Q28" i="11" s="1"/>
  <c r="C14" i="17"/>
  <c r="AL10" i="12"/>
  <c r="M10" i="12"/>
  <c r="N14" i="17" s="1"/>
  <c r="E10" i="17"/>
  <c r="O32" i="11"/>
  <c r="O33" i="11" s="1"/>
  <c r="E31" i="17"/>
  <c r="O23" i="11"/>
  <c r="O24" i="11" s="1"/>
  <c r="Z30" i="14"/>
  <c r="N74" i="11"/>
  <c r="N75" i="11" s="1"/>
  <c r="N41" i="11"/>
  <c r="N42" i="11" s="1"/>
  <c r="B54" i="11"/>
  <c r="B55" i="11" s="1"/>
  <c r="B53" i="11"/>
  <c r="C50" i="11" s="1"/>
  <c r="AI7" i="9"/>
  <c r="AF7" i="9"/>
  <c r="AG7" i="9"/>
  <c r="Z7" i="9"/>
  <c r="AC7" i="9"/>
  <c r="AK7" i="9"/>
  <c r="AA7" i="9"/>
  <c r="AE7" i="9"/>
  <c r="AD7" i="9"/>
  <c r="AH7" i="9"/>
  <c r="AJ7" i="9"/>
  <c r="AB7" i="9"/>
  <c r="B29" i="14"/>
  <c r="AL29" i="14" s="1"/>
  <c r="B27" i="14"/>
  <c r="AL27" i="14" s="1"/>
  <c r="B28" i="14"/>
  <c r="AL28" i="14" s="1"/>
  <c r="B26" i="14"/>
  <c r="P22" i="11"/>
  <c r="Q19" i="11" s="1"/>
  <c r="P23" i="11"/>
  <c r="P24" i="11" s="1"/>
  <c r="B35" i="14"/>
  <c r="AL35" i="14" s="1"/>
  <c r="B49" i="15" s="1"/>
  <c r="B33" i="14"/>
  <c r="AL33" i="14" s="1"/>
  <c r="B47" i="15" s="1"/>
  <c r="B34" i="14"/>
  <c r="AL34" i="14" s="1"/>
  <c r="B48" i="15" s="1"/>
  <c r="B32" i="14"/>
  <c r="O73" i="11"/>
  <c r="P70" i="11" s="1"/>
  <c r="T82" i="11"/>
  <c r="U79" i="11" s="1"/>
  <c r="O40" i="11"/>
  <c r="P37" i="11" s="1"/>
  <c r="AC17" i="17"/>
  <c r="C10" i="15"/>
  <c r="C29" i="15"/>
  <c r="C33" i="15" s="1"/>
  <c r="C40" i="15" s="1"/>
  <c r="AM30" i="14"/>
  <c r="G75" i="7"/>
  <c r="X75" i="7"/>
  <c r="Q75" i="7"/>
  <c r="AF75" i="7"/>
  <c r="U75" i="7"/>
  <c r="AA75" i="7"/>
  <c r="T75" i="7"/>
  <c r="AD75" i="7"/>
  <c r="AJ75" i="7"/>
  <c r="I75" i="7"/>
  <c r="C75" i="7"/>
  <c r="K75" i="7"/>
  <c r="AC75" i="7"/>
  <c r="AK75" i="7"/>
  <c r="V75" i="7"/>
  <c r="P75" i="7"/>
  <c r="Z75" i="7"/>
  <c r="W75" i="7"/>
  <c r="S75" i="7"/>
  <c r="Y75" i="7"/>
  <c r="AI75" i="7"/>
  <c r="B75" i="7"/>
  <c r="N75" i="7"/>
  <c r="AB75" i="7"/>
  <c r="AE75" i="7"/>
  <c r="L75" i="7"/>
  <c r="J75" i="7"/>
  <c r="AH75" i="7"/>
  <c r="M75" i="7"/>
  <c r="R75" i="7"/>
  <c r="H75" i="7"/>
  <c r="E75" i="7"/>
  <c r="F75" i="7"/>
  <c r="O75" i="7"/>
  <c r="AG75" i="7"/>
  <c r="D75" i="7"/>
  <c r="AA20" i="14"/>
  <c r="Z36" i="14"/>
  <c r="B110" i="11"/>
  <c r="C27" i="17"/>
  <c r="M108" i="11"/>
  <c r="N27" i="17" s="1"/>
  <c r="P64" i="11"/>
  <c r="Q61" i="11" s="1"/>
  <c r="AL75" i="7"/>
  <c r="AP75" i="7"/>
  <c r="J12" i="1" s="1"/>
  <c r="K13" i="1" s="1"/>
  <c r="AN75" i="7"/>
  <c r="AM75" i="7"/>
  <c r="AO75" i="7"/>
  <c r="AA16" i="14"/>
  <c r="AA24" i="14" s="1"/>
  <c r="AB14" i="14"/>
  <c r="AC23" i="17" s="1"/>
  <c r="AC43" i="17"/>
  <c r="AC22" i="17"/>
  <c r="AC32" i="17"/>
  <c r="AA35" i="14" l="1"/>
  <c r="AA34" i="14"/>
  <c r="AA33" i="14"/>
  <c r="AA32" i="14"/>
  <c r="B32" i="15"/>
  <c r="B13" i="15"/>
  <c r="K87" i="1"/>
  <c r="K88" i="1"/>
  <c r="Q64" i="11"/>
  <c r="R61" i="11" s="1"/>
  <c r="Q65" i="11"/>
  <c r="Q66" i="11" s="1"/>
  <c r="C107" i="11"/>
  <c r="B111" i="11"/>
  <c r="B112" i="11" s="1"/>
  <c r="AC42" i="17"/>
  <c r="C53" i="16"/>
  <c r="C14" i="15"/>
  <c r="P73" i="11"/>
  <c r="Q70" i="11" s="1"/>
  <c r="Q22" i="11"/>
  <c r="R19" i="11" s="1"/>
  <c r="B11" i="15"/>
  <c r="B30" i="15"/>
  <c r="B86" i="11"/>
  <c r="N44" i="11"/>
  <c r="AC18" i="17"/>
  <c r="AC40" i="17"/>
  <c r="AC37" i="17"/>
  <c r="F31" i="17"/>
  <c r="AA28" i="14"/>
  <c r="AA29" i="14"/>
  <c r="AA27" i="14"/>
  <c r="AA26" i="14"/>
  <c r="AC19" i="17"/>
  <c r="O41" i="11"/>
  <c r="O42" i="11" s="1"/>
  <c r="T83" i="11"/>
  <c r="T84" i="11" s="1"/>
  <c r="B30" i="14"/>
  <c r="AL26" i="14"/>
  <c r="O44" i="11"/>
  <c r="Q31" i="11"/>
  <c r="R28" i="11" s="1"/>
  <c r="U82" i="11"/>
  <c r="V79" i="11" s="1"/>
  <c r="AB40" i="14"/>
  <c r="AB41" i="14" s="1"/>
  <c r="AB42" i="14" s="1"/>
  <c r="AB17" i="14"/>
  <c r="AB18" i="14" s="1"/>
  <c r="AB19" i="14" s="1"/>
  <c r="AB21" i="14"/>
  <c r="AB22" i="14" s="1"/>
  <c r="AB23" i="14" s="1"/>
  <c r="AB15" i="14"/>
  <c r="P65" i="11"/>
  <c r="P66" i="11" s="1"/>
  <c r="AL108" i="11"/>
  <c r="AC41" i="17"/>
  <c r="P40" i="11"/>
  <c r="Q37" i="11" s="1"/>
  <c r="P41" i="11"/>
  <c r="P42" i="11" s="1"/>
  <c r="O74" i="11"/>
  <c r="O75" i="11" s="1"/>
  <c r="AL32" i="14"/>
  <c r="B36" i="14"/>
  <c r="P44" i="11"/>
  <c r="B12" i="15"/>
  <c r="B31" i="15"/>
  <c r="C53" i="11"/>
  <c r="D50" i="11" s="1"/>
  <c r="C54" i="11"/>
  <c r="C55" i="11" s="1"/>
  <c r="C86" i="11" s="1"/>
  <c r="F10" i="17"/>
  <c r="P32" i="11"/>
  <c r="P33" i="11" s="1"/>
  <c r="AA30" i="14" l="1"/>
  <c r="R22" i="11"/>
  <c r="S19" i="11" s="1"/>
  <c r="R23" i="11"/>
  <c r="R24" i="11" s="1"/>
  <c r="C57" i="16"/>
  <c r="C21" i="15"/>
  <c r="C110" i="11"/>
  <c r="D107" i="11" s="1"/>
  <c r="C111" i="11"/>
  <c r="C112" i="11" s="1"/>
  <c r="B55" i="16"/>
  <c r="AB20" i="14"/>
  <c r="R31" i="11"/>
  <c r="S28" i="11" s="1"/>
  <c r="Q40" i="11"/>
  <c r="R37" i="11" s="1"/>
  <c r="U83" i="11"/>
  <c r="U84" i="11" s="1"/>
  <c r="Q32" i="11"/>
  <c r="Q33" i="11" s="1"/>
  <c r="B54" i="16"/>
  <c r="Q73" i="11"/>
  <c r="R70" i="11" s="1"/>
  <c r="R64" i="11"/>
  <c r="S61" i="11" s="1"/>
  <c r="B56" i="16"/>
  <c r="G10" i="17"/>
  <c r="V82" i="11"/>
  <c r="W79" i="11" s="1"/>
  <c r="V83" i="11"/>
  <c r="V84" i="11" s="1"/>
  <c r="D53" i="11"/>
  <c r="E50" i="11" s="1"/>
  <c r="AL36" i="14"/>
  <c r="B46" i="15"/>
  <c r="AC14" i="14"/>
  <c r="AB16" i="14"/>
  <c r="AB24" i="14" s="1"/>
  <c r="AL30" i="14"/>
  <c r="B29" i="15"/>
  <c r="B10" i="15"/>
  <c r="G31" i="17"/>
  <c r="Q23" i="11"/>
  <c r="Q24" i="11" s="1"/>
  <c r="P74" i="11"/>
  <c r="P75" i="11" s="1"/>
  <c r="AA36" i="14"/>
  <c r="AB33" i="14" l="1"/>
  <c r="AB34" i="14"/>
  <c r="AB35" i="14"/>
  <c r="AB32" i="14"/>
  <c r="B14" i="15"/>
  <c r="B53" i="16"/>
  <c r="AC21" i="14"/>
  <c r="AC22" i="14" s="1"/>
  <c r="AC23" i="14" s="1"/>
  <c r="AC15" i="14"/>
  <c r="AD23" i="17"/>
  <c r="AD43" i="17"/>
  <c r="AD17" i="17"/>
  <c r="AD22" i="17"/>
  <c r="AD32" i="17"/>
  <c r="D54" i="11"/>
  <c r="D55" i="11" s="1"/>
  <c r="H10" i="17"/>
  <c r="R65" i="11"/>
  <c r="R66" i="11" s="1"/>
  <c r="Q74" i="11"/>
  <c r="Q75" i="11" s="1"/>
  <c r="R40" i="11"/>
  <c r="S37" i="11" s="1"/>
  <c r="AD40" i="17"/>
  <c r="C64" i="16"/>
  <c r="AD41" i="17"/>
  <c r="B50" i="15"/>
  <c r="R73" i="11"/>
  <c r="S70" i="11" s="1"/>
  <c r="AB27" i="14"/>
  <c r="AB29" i="14"/>
  <c r="AB28" i="14"/>
  <c r="AB26" i="14"/>
  <c r="E53" i="11"/>
  <c r="F50" i="11" s="1"/>
  <c r="S64" i="11"/>
  <c r="T61" i="11" s="1"/>
  <c r="S65" i="11"/>
  <c r="S66" i="11" s="1"/>
  <c r="S31" i="11"/>
  <c r="T28" i="11" s="1"/>
  <c r="H31" i="17"/>
  <c r="W82" i="11"/>
  <c r="X79" i="11" s="1"/>
  <c r="W83" i="11"/>
  <c r="W84" i="11" s="1"/>
  <c r="R32" i="11"/>
  <c r="R33" i="11" s="1"/>
  <c r="AD18" i="17"/>
  <c r="AD37" i="17"/>
  <c r="AD19" i="17"/>
  <c r="B33" i="15"/>
  <c r="AD42" i="17"/>
  <c r="Q41" i="11"/>
  <c r="Q42" i="11" s="1"/>
  <c r="Q44" i="11" s="1"/>
  <c r="D110" i="11"/>
  <c r="E107" i="11" s="1"/>
  <c r="S22" i="11"/>
  <c r="T19" i="11" s="1"/>
  <c r="S23" i="11"/>
  <c r="S24" i="11" s="1"/>
  <c r="T31" i="11" l="1"/>
  <c r="U28" i="11" s="1"/>
  <c r="E111" i="11"/>
  <c r="E112" i="11" s="1"/>
  <c r="E110" i="11"/>
  <c r="F107" i="11" s="1"/>
  <c r="B40" i="15"/>
  <c r="S32" i="11"/>
  <c r="S33" i="11" s="1"/>
  <c r="E54" i="11"/>
  <c r="E55" i="11" s="1"/>
  <c r="E86" i="11" s="1"/>
  <c r="B55" i="15"/>
  <c r="D86" i="11"/>
  <c r="AC16" i="14"/>
  <c r="AD14" i="14"/>
  <c r="B57" i="16"/>
  <c r="B21" i="15"/>
  <c r="AE40" i="17"/>
  <c r="AC24" i="14"/>
  <c r="Z100" i="11"/>
  <c r="AA100" i="11"/>
  <c r="AB26" i="17" s="1"/>
  <c r="AB100" i="11"/>
  <c r="AC26" i="17" s="1"/>
  <c r="AE42" i="17"/>
  <c r="S40" i="11"/>
  <c r="T37" i="11" s="1"/>
  <c r="AC40" i="14"/>
  <c r="AC41" i="14" s="1"/>
  <c r="AC42" i="14" s="1"/>
  <c r="F53" i="11"/>
  <c r="G50" i="11" s="1"/>
  <c r="AE32" i="17"/>
  <c r="T22" i="11"/>
  <c r="U19" i="11" s="1"/>
  <c r="T23" i="11"/>
  <c r="T24" i="11" s="1"/>
  <c r="AE37" i="17"/>
  <c r="AB30" i="14"/>
  <c r="S73" i="11"/>
  <c r="T70" i="11" s="1"/>
  <c r="D111" i="11"/>
  <c r="D112" i="11" s="1"/>
  <c r="X82" i="11"/>
  <c r="Y79" i="11" s="1"/>
  <c r="I31" i="17"/>
  <c r="T64" i="11"/>
  <c r="U61" i="11" s="1"/>
  <c r="T65" i="11"/>
  <c r="T66" i="11" s="1"/>
  <c r="R74" i="11"/>
  <c r="R75" i="11" s="1"/>
  <c r="R41" i="11"/>
  <c r="R42" i="11" s="1"/>
  <c r="R44" i="11" s="1"/>
  <c r="I10" i="17"/>
  <c r="AE17" i="17"/>
  <c r="AC17" i="14"/>
  <c r="AC18" i="14" s="1"/>
  <c r="AC19" i="14" s="1"/>
  <c r="AB36" i="14"/>
  <c r="Y82" i="11" l="1"/>
  <c r="T41" i="11"/>
  <c r="T42" i="11" s="1"/>
  <c r="T40" i="11"/>
  <c r="U37" i="11" s="1"/>
  <c r="AC34" i="14"/>
  <c r="AN34" i="14" s="1"/>
  <c r="D48" i="15" s="1"/>
  <c r="AC33" i="14"/>
  <c r="AN33" i="14" s="1"/>
  <c r="D47" i="15" s="1"/>
  <c r="AC35" i="14"/>
  <c r="AN35" i="14" s="1"/>
  <c r="D49" i="15" s="1"/>
  <c r="AC32" i="14"/>
  <c r="AD15" i="14"/>
  <c r="AD40" i="14" s="1"/>
  <c r="AD41" i="14" s="1"/>
  <c r="AD42" i="14" s="1"/>
  <c r="AE19" i="17"/>
  <c r="Z10" i="12"/>
  <c r="AA108" i="11"/>
  <c r="AB27" i="17" s="1"/>
  <c r="Z108" i="11"/>
  <c r="AA10" i="12"/>
  <c r="AB14" i="17" s="1"/>
  <c r="AB10" i="12"/>
  <c r="AC14" i="17" s="1"/>
  <c r="AB108" i="11"/>
  <c r="AC27" i="17" s="1"/>
  <c r="S41" i="11"/>
  <c r="S42" i="11" s="1"/>
  <c r="S44" i="11" s="1"/>
  <c r="U31" i="11"/>
  <c r="V28" i="11" s="1"/>
  <c r="U32" i="11"/>
  <c r="U33" i="11" s="1"/>
  <c r="U64" i="11"/>
  <c r="V61" i="11" s="1"/>
  <c r="G53" i="11"/>
  <c r="H50" i="11" s="1"/>
  <c r="U22" i="11"/>
  <c r="V19" i="11" s="1"/>
  <c r="F54" i="11"/>
  <c r="F55" i="11" s="1"/>
  <c r="F86" i="11" s="1"/>
  <c r="AE23" i="17"/>
  <c r="B64" i="16"/>
  <c r="AE43" i="17"/>
  <c r="T32" i="11"/>
  <c r="T33" i="11" s="1"/>
  <c r="T44" i="11" s="1"/>
  <c r="AC20" i="14"/>
  <c r="Z9" i="12"/>
  <c r="AB9" i="12"/>
  <c r="Z92" i="11"/>
  <c r="AB92" i="11"/>
  <c r="AA9" i="12"/>
  <c r="AA92" i="11"/>
  <c r="T74" i="11"/>
  <c r="T75" i="11" s="1"/>
  <c r="T73" i="11"/>
  <c r="U70" i="11" s="1"/>
  <c r="X83" i="11"/>
  <c r="X84" i="11" s="1"/>
  <c r="J31" i="17"/>
  <c r="J10" i="17"/>
  <c r="S74" i="11"/>
  <c r="S75" i="11" s="1"/>
  <c r="AE22" i="17"/>
  <c r="AE41" i="17"/>
  <c r="AA26" i="17"/>
  <c r="AE18" i="17"/>
  <c r="F110" i="11"/>
  <c r="G107" i="11" s="1"/>
  <c r="K10" i="17" l="1"/>
  <c r="F111" i="11"/>
  <c r="F112" i="11" s="1"/>
  <c r="K31" i="17"/>
  <c r="U74" i="11"/>
  <c r="U75" i="11" s="1"/>
  <c r="U73" i="11"/>
  <c r="V70" i="11" s="1"/>
  <c r="AB115" i="11"/>
  <c r="AB118" i="11" s="1"/>
  <c r="AC25" i="17"/>
  <c r="AC28" i="14"/>
  <c r="AN28" i="14" s="1"/>
  <c r="AC29" i="14"/>
  <c r="AN29" i="14" s="1"/>
  <c r="AC27" i="14"/>
  <c r="AN27" i="14" s="1"/>
  <c r="AC26" i="14"/>
  <c r="U23" i="11"/>
  <c r="U24" i="11" s="1"/>
  <c r="U44" i="11" s="1"/>
  <c r="G54" i="11"/>
  <c r="G55" i="11" s="1"/>
  <c r="V64" i="11"/>
  <c r="W61" i="11" s="1"/>
  <c r="V65" i="11"/>
  <c r="V66" i="11" s="1"/>
  <c r="AN108" i="11"/>
  <c r="AA27" i="17"/>
  <c r="AC108" i="11"/>
  <c r="AD27" i="17" s="1"/>
  <c r="AC36" i="14"/>
  <c r="AN32" i="14"/>
  <c r="U40" i="11"/>
  <c r="V37" i="11" s="1"/>
  <c r="U41" i="11"/>
  <c r="U42" i="11" s="1"/>
  <c r="Z79" i="11"/>
  <c r="AM82" i="11"/>
  <c r="AM83" i="11" s="1"/>
  <c r="AA25" i="17"/>
  <c r="Z115" i="11"/>
  <c r="Z118" i="11" s="1"/>
  <c r="V22" i="11"/>
  <c r="W19" i="11" s="1"/>
  <c r="H53" i="11"/>
  <c r="I50" i="11" s="1"/>
  <c r="H54" i="11"/>
  <c r="H55" i="11" s="1"/>
  <c r="H86" i="11" s="1"/>
  <c r="AE14" i="14"/>
  <c r="AD16" i="14"/>
  <c r="AF18" i="17"/>
  <c r="AB25" i="17"/>
  <c r="AA115" i="11"/>
  <c r="AA118" i="11" s="1"/>
  <c r="AC13" i="17"/>
  <c r="AB12" i="12"/>
  <c r="AA14" i="17"/>
  <c r="AN10" i="12"/>
  <c r="AC10" i="12"/>
  <c r="AD14" i="17" s="1"/>
  <c r="AD17" i="14"/>
  <c r="AD18" i="14" s="1"/>
  <c r="AD19" i="14" s="1"/>
  <c r="G111" i="11"/>
  <c r="G112" i="11" s="1"/>
  <c r="G110" i="11"/>
  <c r="H107" i="11" s="1"/>
  <c r="AA12" i="12"/>
  <c r="AB13" i="17"/>
  <c r="AA13" i="17"/>
  <c r="Z12" i="12"/>
  <c r="U65" i="11"/>
  <c r="U66" i="11" s="1"/>
  <c r="V31" i="11"/>
  <c r="W28" i="11" s="1"/>
  <c r="AF19" i="17"/>
  <c r="AD21" i="14"/>
  <c r="AD22" i="14" s="1"/>
  <c r="AD23" i="14" s="1"/>
  <c r="Y83" i="11"/>
  <c r="Y84" i="11" s="1"/>
  <c r="AM84" i="11" s="1"/>
  <c r="AD24" i="14" l="1"/>
  <c r="W31" i="11"/>
  <c r="X28" i="11" s="1"/>
  <c r="AE15" i="14"/>
  <c r="AE17" i="14" s="1"/>
  <c r="AE18" i="14" s="1"/>
  <c r="AE19" i="14" s="1"/>
  <c r="AE21" i="14"/>
  <c r="AE22" i="14" s="1"/>
  <c r="AE23" i="14" s="1"/>
  <c r="AF40" i="17"/>
  <c r="AF17" i="17"/>
  <c r="AF32" i="17"/>
  <c r="AF42" i="17"/>
  <c r="AF37" i="17"/>
  <c r="W22" i="11"/>
  <c r="X19" i="11" s="1"/>
  <c r="D46" i="15"/>
  <c r="AN36" i="14"/>
  <c r="D12" i="15"/>
  <c r="D31" i="15"/>
  <c r="AF22" i="17"/>
  <c r="AD20" i="14"/>
  <c r="I53" i="11"/>
  <c r="J50" i="11" s="1"/>
  <c r="W64" i="11"/>
  <c r="X61" i="11" s="1"/>
  <c r="D11" i="15"/>
  <c r="D30" i="15"/>
  <c r="L31" i="17"/>
  <c r="AN79" i="11"/>
  <c r="Z82" i="11"/>
  <c r="AA79" i="11" s="1"/>
  <c r="AC30" i="14"/>
  <c r="AN26" i="14"/>
  <c r="AF41" i="17"/>
  <c r="V32" i="11"/>
  <c r="V33" i="11" s="1"/>
  <c r="AF43" i="17"/>
  <c r="H110" i="11"/>
  <c r="I107" i="11" s="1"/>
  <c r="H111" i="11"/>
  <c r="H112" i="11" s="1"/>
  <c r="AF23" i="17"/>
  <c r="V23" i="11"/>
  <c r="V24" i="11" s="1"/>
  <c r="V40" i="11"/>
  <c r="W37" i="11" s="1"/>
  <c r="G86" i="11"/>
  <c r="D32" i="15"/>
  <c r="D13" i="15"/>
  <c r="V74" i="11"/>
  <c r="V75" i="11" s="1"/>
  <c r="V73" i="11"/>
  <c r="W70" i="11" s="1"/>
  <c r="L10" i="17"/>
  <c r="AN30" i="14" l="1"/>
  <c r="D10" i="15"/>
  <c r="D29" i="15"/>
  <c r="Z83" i="11"/>
  <c r="Z84" i="11" s="1"/>
  <c r="M31" i="17"/>
  <c r="X65" i="11"/>
  <c r="X66" i="11" s="1"/>
  <c r="X64" i="11"/>
  <c r="Y61" i="11" s="1"/>
  <c r="AD27" i="14"/>
  <c r="AD29" i="14"/>
  <c r="AD28" i="14"/>
  <c r="AD26" i="14"/>
  <c r="X22" i="11"/>
  <c r="Y19" i="11" s="1"/>
  <c r="AF14" i="14"/>
  <c r="AG22" i="17" s="1"/>
  <c r="AE16" i="14"/>
  <c r="AE20" i="14" s="1"/>
  <c r="M10" i="17"/>
  <c r="AG41" i="17"/>
  <c r="X32" i="11"/>
  <c r="X33" i="11" s="1"/>
  <c r="X31" i="11"/>
  <c r="Y28" i="11" s="1"/>
  <c r="D56" i="16"/>
  <c r="J53" i="11"/>
  <c r="K50" i="11" s="1"/>
  <c r="W40" i="11"/>
  <c r="X37" i="11" s="1"/>
  <c r="AA82" i="11"/>
  <c r="AB79" i="11" s="1"/>
  <c r="D54" i="16"/>
  <c r="I54" i="11"/>
  <c r="I55" i="11" s="1"/>
  <c r="I86" i="11" s="1"/>
  <c r="D50" i="15"/>
  <c r="D55" i="15" s="1"/>
  <c r="W73" i="11"/>
  <c r="X70" i="11" s="1"/>
  <c r="V41" i="11"/>
  <c r="V42" i="11" s="1"/>
  <c r="V44" i="11" s="1"/>
  <c r="I110" i="11"/>
  <c r="J107" i="11" s="1"/>
  <c r="W65" i="11"/>
  <c r="W66" i="11" s="1"/>
  <c r="D55" i="16"/>
  <c r="W23" i="11"/>
  <c r="W24" i="11" s="1"/>
  <c r="AG32" i="17"/>
  <c r="AE40" i="14"/>
  <c r="AE41" i="14" s="1"/>
  <c r="AE42" i="14" s="1"/>
  <c r="W32" i="11"/>
  <c r="W33" i="11" s="1"/>
  <c r="AD33" i="14"/>
  <c r="AD35" i="14"/>
  <c r="AD34" i="14"/>
  <c r="AD32" i="14"/>
  <c r="AE28" i="14" l="1"/>
  <c r="AE29" i="14"/>
  <c r="AE27" i="14"/>
  <c r="AE26" i="14"/>
  <c r="J110" i="11"/>
  <c r="K107" i="11" s="1"/>
  <c r="X40" i="11"/>
  <c r="Y37" i="11" s="1"/>
  <c r="X41" i="11"/>
  <c r="X42" i="11" s="1"/>
  <c r="K53" i="11"/>
  <c r="L50" i="11" s="1"/>
  <c r="Y31" i="11"/>
  <c r="AG17" i="17"/>
  <c r="D33" i="15"/>
  <c r="Y22" i="11"/>
  <c r="Y23" i="11"/>
  <c r="Y24" i="11" s="1"/>
  <c r="D53" i="16"/>
  <c r="D14" i="15"/>
  <c r="AF15" i="14"/>
  <c r="AF40" i="14"/>
  <c r="AF41" i="14" s="1"/>
  <c r="AF42" i="14" s="1"/>
  <c r="AF17" i="14"/>
  <c r="AF18" i="14" s="1"/>
  <c r="AF19" i="14" s="1"/>
  <c r="AF21" i="14"/>
  <c r="AF22" i="14" s="1"/>
  <c r="AF23" i="14" s="1"/>
  <c r="AG19" i="17"/>
  <c r="AG18" i="17"/>
  <c r="AD36" i="14"/>
  <c r="X73" i="11"/>
  <c r="Y70" i="11" s="1"/>
  <c r="AB82" i="11"/>
  <c r="AC79" i="11" s="1"/>
  <c r="AE24" i="14"/>
  <c r="AG40" i="17"/>
  <c r="X23" i="11"/>
  <c r="X24" i="11" s="1"/>
  <c r="X44" i="11" s="1"/>
  <c r="N31" i="17"/>
  <c r="W41" i="11"/>
  <c r="W42" i="11" s="1"/>
  <c r="W44" i="11" s="1"/>
  <c r="I111" i="11"/>
  <c r="I112" i="11" s="1"/>
  <c r="W74" i="11"/>
  <c r="W75" i="11" s="1"/>
  <c r="AA83" i="11"/>
  <c r="AA84" i="11" s="1"/>
  <c r="J54" i="11"/>
  <c r="J55" i="11" s="1"/>
  <c r="J86" i="11" s="1"/>
  <c r="AG42" i="17"/>
  <c r="N10" i="17"/>
  <c r="AG37" i="17"/>
  <c r="AD30" i="14"/>
  <c r="Y64" i="11"/>
  <c r="AG43" i="17"/>
  <c r="AG23" i="17"/>
  <c r="Z61" i="11" l="1"/>
  <c r="AM64" i="11"/>
  <c r="AM65" i="11" s="1"/>
  <c r="O10" i="17"/>
  <c r="AC82" i="11"/>
  <c r="AC83" i="11"/>
  <c r="AC84" i="11" s="1"/>
  <c r="L53" i="11"/>
  <c r="M50" i="11" s="1"/>
  <c r="L54" i="11"/>
  <c r="L55" i="11" s="1"/>
  <c r="L86" i="11" s="1"/>
  <c r="K110" i="11"/>
  <c r="L107" i="11" s="1"/>
  <c r="Y73" i="11"/>
  <c r="Y74" i="11"/>
  <c r="Y75" i="11" s="1"/>
  <c r="AF20" i="14"/>
  <c r="Z28" i="11"/>
  <c r="AM31" i="11"/>
  <c r="AM32" i="11" s="1"/>
  <c r="AE33" i="14"/>
  <c r="AE35" i="14"/>
  <c r="AE34" i="14"/>
  <c r="AE32" i="14"/>
  <c r="Y44" i="11"/>
  <c r="AM24" i="11"/>
  <c r="D40" i="15"/>
  <c r="Y32" i="11"/>
  <c r="Y33" i="11" s="1"/>
  <c r="AM33" i="11" s="1"/>
  <c r="Y40" i="11"/>
  <c r="Y41" i="11"/>
  <c r="Y42" i="11" s="1"/>
  <c r="AM42" i="11" s="1"/>
  <c r="AH43" i="17"/>
  <c r="AH42" i="17"/>
  <c r="O31" i="17"/>
  <c r="X74" i="11"/>
  <c r="X75" i="11" s="1"/>
  <c r="Y65" i="11"/>
  <c r="Y66" i="11" s="1"/>
  <c r="AM66" i="11" s="1"/>
  <c r="AB83" i="11"/>
  <c r="AB84" i="11" s="1"/>
  <c r="AN84" i="11" s="1"/>
  <c r="AH19" i="17"/>
  <c r="AF16" i="14"/>
  <c r="AF24" i="14" s="1"/>
  <c r="AG14" i="14"/>
  <c r="AH18" i="17" s="1"/>
  <c r="D57" i="16"/>
  <c r="D21" i="15"/>
  <c r="Z19" i="11"/>
  <c r="AM22" i="11"/>
  <c r="AM23" i="11" s="1"/>
  <c r="K54" i="11"/>
  <c r="K55" i="11" s="1"/>
  <c r="K86" i="11" s="1"/>
  <c r="J111" i="11"/>
  <c r="J112" i="11" s="1"/>
  <c r="AE30" i="14"/>
  <c r="AF34" i="14" l="1"/>
  <c r="AF35" i="14"/>
  <c r="AF33" i="14"/>
  <c r="AF32" i="14"/>
  <c r="AM44" i="11"/>
  <c r="AH23" i="17"/>
  <c r="K111" i="11"/>
  <c r="K112" i="11" s="1"/>
  <c r="AH17" i="17"/>
  <c r="P10" i="17"/>
  <c r="O50" i="17"/>
  <c r="L110" i="11"/>
  <c r="M107" i="11" s="1"/>
  <c r="D64" i="16"/>
  <c r="AF27" i="14"/>
  <c r="AF29" i="14"/>
  <c r="AF28" i="14"/>
  <c r="AF26" i="14"/>
  <c r="AM75" i="11"/>
  <c r="AD79" i="11"/>
  <c r="AN82" i="11"/>
  <c r="AN83" i="11" s="1"/>
  <c r="AG40" i="14"/>
  <c r="AG41" i="14" s="1"/>
  <c r="AG42" i="14" s="1"/>
  <c r="AG21" i="14"/>
  <c r="AG22" i="14" s="1"/>
  <c r="AG23" i="14" s="1"/>
  <c r="AG15" i="14"/>
  <c r="AH22" i="17"/>
  <c r="AH32" i="17"/>
  <c r="AH41" i="17"/>
  <c r="AN28" i="11"/>
  <c r="Z31" i="11"/>
  <c r="AA28" i="11" s="1"/>
  <c r="Z22" i="11"/>
  <c r="AA19" i="11" s="1"/>
  <c r="Z23" i="11"/>
  <c r="Z24" i="11" s="1"/>
  <c r="AN19" i="11"/>
  <c r="AH37" i="17"/>
  <c r="P31" i="17"/>
  <c r="AM40" i="11"/>
  <c r="AM41" i="11" s="1"/>
  <c r="Z37" i="11"/>
  <c r="AE36" i="14"/>
  <c r="AH40" i="17"/>
  <c r="Z70" i="11"/>
  <c r="AM73" i="11"/>
  <c r="AM74" i="11" s="1"/>
  <c r="M54" i="11"/>
  <c r="M55" i="11" s="1"/>
  <c r="M53" i="11"/>
  <c r="Z64" i="11"/>
  <c r="AA61" i="11" s="1"/>
  <c r="Z65" i="11"/>
  <c r="Z66" i="11" s="1"/>
  <c r="AN61" i="11"/>
  <c r="AE100" i="11" l="1"/>
  <c r="AF26" i="17" s="1"/>
  <c r="AD100" i="11"/>
  <c r="AF100" i="11"/>
  <c r="AG26" i="17" s="1"/>
  <c r="AF30" i="14"/>
  <c r="M110" i="11"/>
  <c r="M111" i="11"/>
  <c r="M112" i="11" s="1"/>
  <c r="AI17" i="17"/>
  <c r="AE10" i="12"/>
  <c r="AF14" i="17" s="1"/>
  <c r="AF108" i="11"/>
  <c r="AG27" i="17" s="1"/>
  <c r="AD10" i="12"/>
  <c r="AE108" i="11"/>
  <c r="AF27" i="17" s="1"/>
  <c r="AF10" i="12"/>
  <c r="AG14" i="17" s="1"/>
  <c r="AD108" i="11"/>
  <c r="AD82" i="11"/>
  <c r="AE79" i="11" s="1"/>
  <c r="AO79" i="11"/>
  <c r="AD83" i="11"/>
  <c r="AD84" i="11" s="1"/>
  <c r="AA31" i="11"/>
  <c r="AB28" i="11" s="1"/>
  <c r="AI22" i="17"/>
  <c r="AA64" i="11"/>
  <c r="AB61" i="11" s="1"/>
  <c r="AA65" i="11"/>
  <c r="AA66" i="11" s="1"/>
  <c r="AN70" i="11"/>
  <c r="Z73" i="11"/>
  <c r="AA70" i="11" s="1"/>
  <c r="Q31" i="17"/>
  <c r="AA22" i="11"/>
  <c r="AB19" i="11" s="1"/>
  <c r="AH14" i="14"/>
  <c r="AG16" i="14"/>
  <c r="AG24" i="14" s="1"/>
  <c r="AI23" i="17"/>
  <c r="M86" i="11"/>
  <c r="AL55" i="11"/>
  <c r="AL86" i="11" s="1"/>
  <c r="N50" i="11"/>
  <c r="AL53" i="11"/>
  <c r="AL54" i="11" s="1"/>
  <c r="AI40" i="17"/>
  <c r="AN37" i="11"/>
  <c r="Z41" i="11"/>
  <c r="Z42" i="11" s="1"/>
  <c r="Z40" i="11"/>
  <c r="AA37" i="11" s="1"/>
  <c r="AI37" i="17"/>
  <c r="Z32" i="11"/>
  <c r="Z33" i="11" s="1"/>
  <c r="Z44" i="11" s="1"/>
  <c r="AI41" i="17"/>
  <c r="AG17" i="14"/>
  <c r="AG18" i="14" s="1"/>
  <c r="AG19" i="14" s="1"/>
  <c r="L111" i="11"/>
  <c r="L112" i="11" s="1"/>
  <c r="Q10" i="17"/>
  <c r="P50" i="17"/>
  <c r="AF36" i="14"/>
  <c r="AG35" i="14" l="1"/>
  <c r="AO35" i="14" s="1"/>
  <c r="E49" i="15" s="1"/>
  <c r="AG33" i="14"/>
  <c r="AO33" i="14" s="1"/>
  <c r="E47" i="15" s="1"/>
  <c r="AG34" i="14"/>
  <c r="AO34" i="14" s="1"/>
  <c r="E48" i="15" s="1"/>
  <c r="AG32" i="14"/>
  <c r="R10" i="17"/>
  <c r="Q50" i="17"/>
  <c r="AM50" i="11"/>
  <c r="N53" i="11"/>
  <c r="O50" i="11" s="1"/>
  <c r="AB22" i="11"/>
  <c r="AC19" i="11" s="1"/>
  <c r="AA73" i="11"/>
  <c r="AB70" i="11" s="1"/>
  <c r="AH15" i="14"/>
  <c r="AH21" i="14"/>
  <c r="AH22" i="14" s="1"/>
  <c r="AH23" i="14" s="1"/>
  <c r="AH17" i="14"/>
  <c r="AH18" i="14" s="1"/>
  <c r="AH19" i="14" s="1"/>
  <c r="AH40" i="14"/>
  <c r="AH41" i="14" s="1"/>
  <c r="AH42" i="14" s="1"/>
  <c r="AI18" i="17"/>
  <c r="AI43" i="17"/>
  <c r="AI19" i="17"/>
  <c r="AI42" i="17"/>
  <c r="R31" i="17"/>
  <c r="AA32" i="11"/>
  <c r="AA33" i="11" s="1"/>
  <c r="AE82" i="11"/>
  <c r="AF79" i="11" s="1"/>
  <c r="AE14" i="17"/>
  <c r="AG10" i="12"/>
  <c r="AH14" i="17" s="1"/>
  <c r="AL112" i="11"/>
  <c r="AI32" i="17"/>
  <c r="AB31" i="11"/>
  <c r="AC28" i="11" s="1"/>
  <c r="AB32" i="11"/>
  <c r="AB33" i="11" s="1"/>
  <c r="AG20" i="14"/>
  <c r="AF92" i="11"/>
  <c r="AD9" i="12"/>
  <c r="AE9" i="12"/>
  <c r="AE92" i="11"/>
  <c r="AD92" i="11"/>
  <c r="AF9" i="12"/>
  <c r="AA40" i="11"/>
  <c r="AB37" i="11" s="1"/>
  <c r="AA23" i="11"/>
  <c r="AA24" i="11" s="1"/>
  <c r="Z74" i="11"/>
  <c r="Z75" i="11" s="1"/>
  <c r="AB64" i="11"/>
  <c r="AC61" i="11" s="1"/>
  <c r="AB65" i="11"/>
  <c r="AB66" i="11" s="1"/>
  <c r="AE27" i="17"/>
  <c r="AG108" i="11"/>
  <c r="AH27" i="17" s="1"/>
  <c r="N107" i="11"/>
  <c r="AL110" i="11"/>
  <c r="AL111" i="11" s="1"/>
  <c r="AE26" i="17"/>
  <c r="AG25" i="17" l="1"/>
  <c r="AF115" i="11"/>
  <c r="AF118" i="11" s="1"/>
  <c r="AA41" i="11"/>
  <c r="AA42" i="11" s="1"/>
  <c r="AJ32" i="17"/>
  <c r="AO10" i="12"/>
  <c r="AO108" i="11"/>
  <c r="AG13" i="17"/>
  <c r="AF12" i="12"/>
  <c r="AD12" i="12"/>
  <c r="AE13" i="17"/>
  <c r="AE83" i="11"/>
  <c r="AE84" i="11" s="1"/>
  <c r="S31" i="17"/>
  <c r="AJ18" i="17"/>
  <c r="AI14" i="14"/>
  <c r="AH16" i="14"/>
  <c r="AA74" i="11"/>
  <c r="AA75" i="11" s="1"/>
  <c r="N54" i="11"/>
  <c r="N55" i="11" s="1"/>
  <c r="AG36" i="14"/>
  <c r="AO32" i="14"/>
  <c r="AA44" i="11"/>
  <c r="AC22" i="11"/>
  <c r="AC23" i="11"/>
  <c r="AC24" i="11" s="1"/>
  <c r="O54" i="11"/>
  <c r="O55" i="11" s="1"/>
  <c r="O86" i="11" s="1"/>
  <c r="O53" i="11"/>
  <c r="P50" i="11" s="1"/>
  <c r="AE25" i="17"/>
  <c r="AD115" i="11"/>
  <c r="AD118" i="11" s="1"/>
  <c r="AF83" i="11"/>
  <c r="AF84" i="11" s="1"/>
  <c r="AF82" i="11"/>
  <c r="AG79" i="11" s="1"/>
  <c r="AF25" i="17"/>
  <c r="AE115" i="11"/>
  <c r="AE118" i="11" s="1"/>
  <c r="AJ19" i="17"/>
  <c r="AH20" i="14"/>
  <c r="AB23" i="11"/>
  <c r="AB24" i="11" s="1"/>
  <c r="AB44" i="11" s="1"/>
  <c r="S10" i="17"/>
  <c r="R50" i="17"/>
  <c r="AM107" i="11"/>
  <c r="N110" i="11"/>
  <c r="O107" i="11" s="1"/>
  <c r="AB40" i="11"/>
  <c r="AC37" i="11" s="1"/>
  <c r="AB41" i="11"/>
  <c r="AB42" i="11" s="1"/>
  <c r="AG27" i="14"/>
  <c r="AO27" i="14" s="1"/>
  <c r="AG28" i="14"/>
  <c r="AO28" i="14" s="1"/>
  <c r="AG29" i="14"/>
  <c r="AO29" i="14" s="1"/>
  <c r="AG26" i="14"/>
  <c r="AC64" i="11"/>
  <c r="AC65" i="11" s="1"/>
  <c r="AC66" i="11" s="1"/>
  <c r="AN66" i="11" s="1"/>
  <c r="AF13" i="17"/>
  <c r="AE12" i="12"/>
  <c r="AC31" i="11"/>
  <c r="AJ43" i="17"/>
  <c r="AH24" i="14"/>
  <c r="AB73" i="11"/>
  <c r="AC70" i="11" s="1"/>
  <c r="E12" i="15" l="1"/>
  <c r="E31" i="15"/>
  <c r="O110" i="11"/>
  <c r="P107" i="11" s="1"/>
  <c r="AG82" i="11"/>
  <c r="AI21" i="14"/>
  <c r="AI22" i="14" s="1"/>
  <c r="AI23" i="14" s="1"/>
  <c r="AI40" i="14"/>
  <c r="AI41" i="14" s="1"/>
  <c r="AI42" i="14" s="1"/>
  <c r="AI15" i="14"/>
  <c r="AJ17" i="17"/>
  <c r="AJ22" i="17"/>
  <c r="AJ40" i="17"/>
  <c r="AJ23" i="17"/>
  <c r="AJ41" i="17"/>
  <c r="AJ37" i="17"/>
  <c r="AD61" i="11"/>
  <c r="AN64" i="11"/>
  <c r="AN65" i="11" s="1"/>
  <c r="AN24" i="11"/>
  <c r="AD28" i="11"/>
  <c r="AN31" i="11"/>
  <c r="AN32" i="11" s="1"/>
  <c r="AC32" i="11"/>
  <c r="AC33" i="11" s="1"/>
  <c r="AN33" i="11" s="1"/>
  <c r="E11" i="15"/>
  <c r="E30" i="15"/>
  <c r="N111" i="11"/>
  <c r="N112" i="11" s="1"/>
  <c r="N86" i="11"/>
  <c r="T10" i="17"/>
  <c r="S50" i="17"/>
  <c r="AH28" i="14"/>
  <c r="AH29" i="14"/>
  <c r="AH27" i="14"/>
  <c r="AH26" i="14"/>
  <c r="AD19" i="11"/>
  <c r="AN22" i="11"/>
  <c r="AN23" i="11" s="1"/>
  <c r="AC73" i="11"/>
  <c r="AC74" i="11"/>
  <c r="AC75" i="11" s="1"/>
  <c r="AB74" i="11"/>
  <c r="AB75" i="11" s="1"/>
  <c r="AN75" i="11" s="1"/>
  <c r="AH34" i="14"/>
  <c r="AH35" i="14"/>
  <c r="AH33" i="14"/>
  <c r="AH32" i="14"/>
  <c r="AG30" i="14"/>
  <c r="AO26" i="14"/>
  <c r="E32" i="15"/>
  <c r="E13" i="15"/>
  <c r="AC40" i="11"/>
  <c r="AJ42" i="17"/>
  <c r="P53" i="11"/>
  <c r="Q50" i="11" s="1"/>
  <c r="E46" i="15"/>
  <c r="AO36" i="14"/>
  <c r="T31" i="17"/>
  <c r="AK37" i="17" l="1"/>
  <c r="AH79" i="11"/>
  <c r="AO82" i="11"/>
  <c r="AO83" i="11" s="1"/>
  <c r="P110" i="11"/>
  <c r="Q107" i="11" s="1"/>
  <c r="P111" i="11"/>
  <c r="P112" i="11" s="1"/>
  <c r="AD37" i="11"/>
  <c r="AN40" i="11"/>
  <c r="AN41" i="11" s="1"/>
  <c r="E56" i="16"/>
  <c r="AH30" i="14"/>
  <c r="P54" i="11"/>
  <c r="P55" i="11" s="1"/>
  <c r="AO30" i="14"/>
  <c r="E10" i="15"/>
  <c r="E29" i="15"/>
  <c r="U10" i="17"/>
  <c r="T50" i="17"/>
  <c r="AK42" i="17"/>
  <c r="AO28" i="11"/>
  <c r="AD31" i="11"/>
  <c r="AE28" i="11" s="1"/>
  <c r="AD65" i="11"/>
  <c r="AD66" i="11" s="1"/>
  <c r="AD64" i="11"/>
  <c r="AE61" i="11" s="1"/>
  <c r="AO61" i="11"/>
  <c r="AI16" i="14"/>
  <c r="AI24" i="14" s="1"/>
  <c r="AJ14" i="14"/>
  <c r="E55" i="16"/>
  <c r="Q53" i="11"/>
  <c r="R50" i="11" s="1"/>
  <c r="U31" i="17"/>
  <c r="AK41" i="17"/>
  <c r="E50" i="15"/>
  <c r="AC41" i="11"/>
  <c r="AC42" i="11" s="1"/>
  <c r="AH36" i="14"/>
  <c r="AN73" i="11"/>
  <c r="AN74" i="11" s="1"/>
  <c r="AD70" i="11"/>
  <c r="AD22" i="11"/>
  <c r="AE19" i="11" s="1"/>
  <c r="AD23" i="11"/>
  <c r="AD24" i="11" s="1"/>
  <c r="AO19" i="11"/>
  <c r="E54" i="16"/>
  <c r="AK40" i="17"/>
  <c r="AI17" i="14"/>
  <c r="AI18" i="14" s="1"/>
  <c r="AI19" i="14" s="1"/>
  <c r="AG83" i="11"/>
  <c r="AG84" i="11" s="1"/>
  <c r="AO84" i="11" s="1"/>
  <c r="O111" i="11"/>
  <c r="O112" i="11" s="1"/>
  <c r="AI34" i="14" l="1"/>
  <c r="AI33" i="14"/>
  <c r="AI35" i="14"/>
  <c r="AI32" i="14"/>
  <c r="Q54" i="11"/>
  <c r="Q55" i="11" s="1"/>
  <c r="Q86" i="11" s="1"/>
  <c r="AJ15" i="14"/>
  <c r="AJ17" i="14"/>
  <c r="AJ18" i="14" s="1"/>
  <c r="AJ19" i="14" s="1"/>
  <c r="AJ21" i="14"/>
  <c r="AJ22" i="14" s="1"/>
  <c r="AJ23" i="14" s="1"/>
  <c r="AK32" i="17"/>
  <c r="AK43" i="17"/>
  <c r="AK18" i="17"/>
  <c r="AK19" i="17"/>
  <c r="AE64" i="11"/>
  <c r="AF61" i="11" s="1"/>
  <c r="AE65" i="11"/>
  <c r="AE66" i="11" s="1"/>
  <c r="P86" i="11"/>
  <c r="AK22" i="17"/>
  <c r="E55" i="15"/>
  <c r="E33" i="15"/>
  <c r="AO37" i="11"/>
  <c r="AD40" i="11"/>
  <c r="AE37" i="11" s="1"/>
  <c r="AP79" i="11"/>
  <c r="AH82" i="11"/>
  <c r="AI79" i="11" s="1"/>
  <c r="AH83" i="11"/>
  <c r="AH84" i="11" s="1"/>
  <c r="AE22" i="11"/>
  <c r="AF19" i="11" s="1"/>
  <c r="AK23" i="17"/>
  <c r="AE31" i="11"/>
  <c r="AF28" i="11" s="1"/>
  <c r="E53" i="16"/>
  <c r="E14" i="15"/>
  <c r="R53" i="11"/>
  <c r="S50" i="11" s="1"/>
  <c r="AI20" i="14"/>
  <c r="AD74" i="11"/>
  <c r="AD75" i="11" s="1"/>
  <c r="AD73" i="11"/>
  <c r="AE70" i="11" s="1"/>
  <c r="AO70" i="11"/>
  <c r="AN42" i="11"/>
  <c r="AN44" i="11" s="1"/>
  <c r="AC44" i="11"/>
  <c r="AK17" i="17"/>
  <c r="V31" i="17"/>
  <c r="AD32" i="11"/>
  <c r="AD33" i="11" s="1"/>
  <c r="U50" i="17"/>
  <c r="V10" i="17"/>
  <c r="Q110" i="11"/>
  <c r="R107" i="11" s="1"/>
  <c r="Q111" i="11"/>
  <c r="Q112" i="11" s="1"/>
  <c r="V50" i="17" l="1"/>
  <c r="W10" i="17"/>
  <c r="W31" i="17"/>
  <c r="AE23" i="11"/>
  <c r="AE24" i="11" s="1"/>
  <c r="AE73" i="11"/>
  <c r="AF70" i="11" s="1"/>
  <c r="AI27" i="14"/>
  <c r="AI28" i="14"/>
  <c r="AI29" i="14"/>
  <c r="AI26" i="14"/>
  <c r="R54" i="11"/>
  <c r="R55" i="11" s="1"/>
  <c r="E21" i="15"/>
  <c r="E57" i="16"/>
  <c r="AE32" i="11"/>
  <c r="AE33" i="11" s="1"/>
  <c r="AF65" i="11"/>
  <c r="AF66" i="11" s="1"/>
  <c r="AF64" i="11"/>
  <c r="AG61" i="11" s="1"/>
  <c r="AK14" i="14"/>
  <c r="AL18" i="17" s="1"/>
  <c r="AM18" i="17" s="1"/>
  <c r="AN18" i="17" s="1"/>
  <c r="AJ16" i="14"/>
  <c r="AJ20" i="14" s="1"/>
  <c r="S53" i="11"/>
  <c r="T50" i="11" s="1"/>
  <c r="S54" i="11"/>
  <c r="S55" i="11" s="1"/>
  <c r="S86" i="11" s="1"/>
  <c r="AF31" i="11"/>
  <c r="AG28" i="11" s="1"/>
  <c r="AF22" i="11"/>
  <c r="AG19" i="11" s="1"/>
  <c r="AE40" i="11"/>
  <c r="AF37" i="11" s="1"/>
  <c r="E40" i="15"/>
  <c r="R110" i="11"/>
  <c r="S107" i="11" s="1"/>
  <c r="AL23" i="17"/>
  <c r="AM23" i="17" s="1"/>
  <c r="AN23" i="17" s="1"/>
  <c r="K19" i="1" s="1"/>
  <c r="AI82" i="11"/>
  <c r="AJ79" i="11" s="1"/>
  <c r="AD41" i="11"/>
  <c r="AD42" i="11" s="1"/>
  <c r="AJ40" i="14"/>
  <c r="AJ41" i="14" s="1"/>
  <c r="AJ42" i="14" s="1"/>
  <c r="AI36" i="14"/>
  <c r="AJ27" i="14" l="1"/>
  <c r="AJ28" i="14"/>
  <c r="AJ29" i="14"/>
  <c r="AJ26" i="14"/>
  <c r="R111" i="11"/>
  <c r="R112" i="11" s="1"/>
  <c r="AL19" i="17"/>
  <c r="AM19" i="17" s="1"/>
  <c r="AN19" i="17" s="1"/>
  <c r="J24" i="1" s="1"/>
  <c r="AJ82" i="11"/>
  <c r="AK79" i="11" s="1"/>
  <c r="AF40" i="11"/>
  <c r="AG37" i="11" s="1"/>
  <c r="AG31" i="11"/>
  <c r="AO66" i="11"/>
  <c r="AE74" i="11"/>
  <c r="AE75" i="11" s="1"/>
  <c r="X31" i="17"/>
  <c r="AG22" i="11"/>
  <c r="AG23" i="11"/>
  <c r="AG24" i="11" s="1"/>
  <c r="E64" i="16"/>
  <c r="AF73" i="11"/>
  <c r="AG70" i="11" s="1"/>
  <c r="AF74" i="11"/>
  <c r="AF75" i="11" s="1"/>
  <c r="AJ24" i="14"/>
  <c r="AE44" i="11"/>
  <c r="X10" i="17"/>
  <c r="W50" i="17"/>
  <c r="S111" i="11"/>
  <c r="S112" i="11" s="1"/>
  <c r="S110" i="11"/>
  <c r="T107" i="11" s="1"/>
  <c r="AF23" i="11"/>
  <c r="AF24" i="11" s="1"/>
  <c r="T53" i="11"/>
  <c r="U50" i="11" s="1"/>
  <c r="AL32" i="17"/>
  <c r="AM32" i="17" s="1"/>
  <c r="AN32" i="17" s="1"/>
  <c r="J74" i="1" s="1"/>
  <c r="R86" i="11"/>
  <c r="AL17" i="17"/>
  <c r="AM17" i="17" s="1"/>
  <c r="AN17" i="17" s="1"/>
  <c r="J25" i="1" s="1"/>
  <c r="AK15" i="14"/>
  <c r="AK17" i="14"/>
  <c r="AK18" i="14" s="1"/>
  <c r="AK19" i="14" s="1"/>
  <c r="AK40" i="14"/>
  <c r="AK41" i="14" s="1"/>
  <c r="AK42" i="14" s="1"/>
  <c r="AH108" i="11" s="1"/>
  <c r="AL37" i="17"/>
  <c r="AM37" i="17" s="1"/>
  <c r="AN37" i="17" s="1"/>
  <c r="AL40" i="17"/>
  <c r="AM40" i="17" s="1"/>
  <c r="AN40" i="17" s="1"/>
  <c r="AL42" i="17"/>
  <c r="AM42" i="17" s="1"/>
  <c r="AN42" i="17" s="1"/>
  <c r="J59" i="1" s="1"/>
  <c r="AL41" i="17"/>
  <c r="AM41" i="17" s="1"/>
  <c r="AN41" i="17" s="1"/>
  <c r="J65" i="1" s="1"/>
  <c r="K67" i="1" s="1"/>
  <c r="AD44" i="11"/>
  <c r="AI10" i="12"/>
  <c r="AJ14" i="17" s="1"/>
  <c r="AJ108" i="11"/>
  <c r="AK27" i="17" s="1"/>
  <c r="AI83" i="11"/>
  <c r="AI84" i="11" s="1"/>
  <c r="AE41" i="11"/>
  <c r="AE42" i="11" s="1"/>
  <c r="AF32" i="11"/>
  <c r="AF33" i="11" s="1"/>
  <c r="AG64" i="11"/>
  <c r="AG65" i="11"/>
  <c r="AG66" i="11" s="1"/>
  <c r="AI30" i="14"/>
  <c r="AL22" i="17"/>
  <c r="AM22" i="17" s="1"/>
  <c r="AN22" i="17" s="1"/>
  <c r="J47" i="1" s="1"/>
  <c r="AL43" i="17"/>
  <c r="AM43" i="17" s="1"/>
  <c r="AN43" i="17" s="1"/>
  <c r="K68" i="1" s="1"/>
  <c r="AI27" i="17" l="1"/>
  <c r="U53" i="11"/>
  <c r="V50" i="11" s="1"/>
  <c r="U54" i="11"/>
  <c r="U55" i="11" s="1"/>
  <c r="U86" i="11" s="1"/>
  <c r="AG40" i="11"/>
  <c r="AG41" i="11" s="1"/>
  <c r="AG42" i="11" s="1"/>
  <c r="AH10" i="12"/>
  <c r="AK20" i="14"/>
  <c r="AJ9" i="12"/>
  <c r="AJ92" i="11"/>
  <c r="AH9" i="12"/>
  <c r="AH92" i="11"/>
  <c r="AI9" i="12"/>
  <c r="AI92" i="11"/>
  <c r="AF44" i="11"/>
  <c r="AJ35" i="14"/>
  <c r="AJ33" i="14"/>
  <c r="AJ34" i="14"/>
  <c r="AJ32" i="14"/>
  <c r="Y31" i="17"/>
  <c r="AH28" i="11"/>
  <c r="AO31" i="11"/>
  <c r="AO32" i="11" s="1"/>
  <c r="AK82" i="11"/>
  <c r="AP82" i="11" s="1"/>
  <c r="AP83" i="11" s="1"/>
  <c r="AK83" i="11"/>
  <c r="AK84" i="11" s="1"/>
  <c r="AP84" i="11"/>
  <c r="AJ10" i="12"/>
  <c r="AK14" i="17" s="1"/>
  <c r="AK16" i="14"/>
  <c r="A4" i="17"/>
  <c r="X50" i="17"/>
  <c r="Y10" i="17"/>
  <c r="AG32" i="11"/>
  <c r="AG33" i="11" s="1"/>
  <c r="AO33" i="11" s="1"/>
  <c r="AJ83" i="11"/>
  <c r="AJ84" i="11" s="1"/>
  <c r="AJ30" i="14"/>
  <c r="AH61" i="11"/>
  <c r="AO64" i="11"/>
  <c r="AO65" i="11" s="1"/>
  <c r="AI108" i="11"/>
  <c r="AJ27" i="17" s="1"/>
  <c r="J73" i="1"/>
  <c r="J28" i="1"/>
  <c r="AK21" i="14"/>
  <c r="AK22" i="14" s="1"/>
  <c r="AK23" i="14" s="1"/>
  <c r="T54" i="11"/>
  <c r="T55" i="11" s="1"/>
  <c r="T110" i="11"/>
  <c r="U107" i="11" s="1"/>
  <c r="T111" i="11"/>
  <c r="T112" i="11" s="1"/>
  <c r="AO24" i="11"/>
  <c r="AG73" i="11"/>
  <c r="AG74" i="11"/>
  <c r="AG75" i="11" s="1"/>
  <c r="AO75" i="11" s="1"/>
  <c r="AH19" i="11"/>
  <c r="AO22" i="11"/>
  <c r="AO23" i="11" s="1"/>
  <c r="AF41" i="11"/>
  <c r="AF42" i="11" s="1"/>
  <c r="K26" i="1"/>
  <c r="AO42" i="11" l="1"/>
  <c r="AH70" i="11"/>
  <c r="AO73" i="11"/>
  <c r="AO74" i="11" s="1"/>
  <c r="T86" i="11"/>
  <c r="AG44" i="11"/>
  <c r="Z31" i="17"/>
  <c r="AJ25" i="17"/>
  <c r="AO44" i="11"/>
  <c r="AK24" i="14"/>
  <c r="AH100" i="11"/>
  <c r="AJ100" i="11"/>
  <c r="AK26" i="17" s="1"/>
  <c r="AI100" i="11"/>
  <c r="AJ26" i="17" s="1"/>
  <c r="Z10" i="17"/>
  <c r="Y50" i="17"/>
  <c r="AJ36" i="14"/>
  <c r="AJ13" i="17"/>
  <c r="AI12" i="12"/>
  <c r="AJ12" i="12"/>
  <c r="AK13" i="17"/>
  <c r="V53" i="11"/>
  <c r="W50" i="11" s="1"/>
  <c r="AK108" i="11"/>
  <c r="AH22" i="11"/>
  <c r="AI19" i="11" s="1"/>
  <c r="AH23" i="11"/>
  <c r="AH24" i="11" s="1"/>
  <c r="AP19" i="11"/>
  <c r="AH64" i="11"/>
  <c r="AI61" i="11" s="1"/>
  <c r="AH65" i="11"/>
  <c r="AH66" i="11" s="1"/>
  <c r="AP61" i="11"/>
  <c r="AP28" i="11"/>
  <c r="AH31" i="11"/>
  <c r="AI28" i="11" s="1"/>
  <c r="AH115" i="11"/>
  <c r="AH118" i="11" s="1"/>
  <c r="AI25" i="17"/>
  <c r="AK28" i="14"/>
  <c r="AP28" i="14" s="1"/>
  <c r="AK27" i="14"/>
  <c r="AP27" i="14" s="1"/>
  <c r="AK29" i="14"/>
  <c r="AP29" i="14" s="1"/>
  <c r="AK26" i="14"/>
  <c r="AH37" i="11"/>
  <c r="AO40" i="11"/>
  <c r="AO41" i="11" s="1"/>
  <c r="U110" i="11"/>
  <c r="V107" i="11" s="1"/>
  <c r="U111" i="11"/>
  <c r="U112" i="11" s="1"/>
  <c r="AH12" i="12"/>
  <c r="AI13" i="17"/>
  <c r="AJ115" i="11"/>
  <c r="AJ118" i="11" s="1"/>
  <c r="AK25" i="17"/>
  <c r="AI14" i="17"/>
  <c r="AP10" i="12"/>
  <c r="AK10" i="12"/>
  <c r="AL14" i="17" s="1"/>
  <c r="F32" i="15" l="1"/>
  <c r="G32" i="15" s="1"/>
  <c r="AI31" i="11"/>
  <c r="AJ28" i="11" s="1"/>
  <c r="W53" i="11"/>
  <c r="X50" i="11" s="1"/>
  <c r="W54" i="11"/>
  <c r="W55" i="11" s="1"/>
  <c r="W86" i="11" s="1"/>
  <c r="AK35" i="14"/>
  <c r="AP35" i="14" s="1"/>
  <c r="F49" i="15" s="1"/>
  <c r="G49" i="15" s="1"/>
  <c r="AK33" i="14"/>
  <c r="AP33" i="14" s="1"/>
  <c r="F47" i="15" s="1"/>
  <c r="G47" i="15" s="1"/>
  <c r="AK34" i="14"/>
  <c r="AP34" i="14" s="1"/>
  <c r="F48" i="15" s="1"/>
  <c r="G48" i="15" s="1"/>
  <c r="AK32" i="14"/>
  <c r="F11" i="15"/>
  <c r="F30" i="15"/>
  <c r="G30" i="15" s="1"/>
  <c r="AI22" i="11"/>
  <c r="AJ19" i="11" s="1"/>
  <c r="AI23" i="11"/>
  <c r="AI24" i="11" s="1"/>
  <c r="AA31" i="17"/>
  <c r="V110" i="11"/>
  <c r="W107" i="11" s="1"/>
  <c r="AP37" i="11"/>
  <c r="AH40" i="11"/>
  <c r="AI37" i="11" s="1"/>
  <c r="AH41" i="11"/>
  <c r="AH42" i="11" s="1"/>
  <c r="F12" i="15"/>
  <c r="F31" i="15"/>
  <c r="G31" i="15" s="1"/>
  <c r="AH32" i="11"/>
  <c r="AH33" i="11" s="1"/>
  <c r="AI64" i="11"/>
  <c r="AJ61" i="11" s="1"/>
  <c r="AI65" i="11"/>
  <c r="AI66" i="11" s="1"/>
  <c r="AL27" i="17"/>
  <c r="AM27" i="17" s="1"/>
  <c r="AN27" i="17" s="1"/>
  <c r="AP108" i="11"/>
  <c r="AI115" i="11"/>
  <c r="AI118" i="11" s="1"/>
  <c r="AH73" i="11"/>
  <c r="AI70" i="11" s="1"/>
  <c r="AH74" i="11"/>
  <c r="AH75" i="11" s="1"/>
  <c r="AP70" i="11"/>
  <c r="AH44" i="11"/>
  <c r="AA10" i="17"/>
  <c r="AM14" i="17"/>
  <c r="AN14" i="17" s="1"/>
  <c r="AK30" i="14"/>
  <c r="AP26" i="14"/>
  <c r="V54" i="11"/>
  <c r="V55" i="11" s="1"/>
  <c r="AI26" i="17"/>
  <c r="F55" i="16" l="1"/>
  <c r="G12" i="15"/>
  <c r="G55" i="16" s="1"/>
  <c r="W110" i="11"/>
  <c r="X107" i="11" s="1"/>
  <c r="F54" i="16"/>
  <c r="G11" i="15"/>
  <c r="G54" i="16" s="1"/>
  <c r="AJ31" i="11"/>
  <c r="AK28" i="11" s="1"/>
  <c r="V86" i="11"/>
  <c r="AJ64" i="11"/>
  <c r="AK61" i="11" s="1"/>
  <c r="AJ65" i="11"/>
  <c r="AJ66" i="11" s="1"/>
  <c r="V111" i="11"/>
  <c r="V112" i="11" s="1"/>
  <c r="AJ22" i="11"/>
  <c r="AK19" i="11" s="1"/>
  <c r="AJ23" i="11"/>
  <c r="AJ24" i="11" s="1"/>
  <c r="AK36" i="14"/>
  <c r="AP32" i="14"/>
  <c r="AI32" i="11"/>
  <c r="AI33" i="11" s="1"/>
  <c r="AI44" i="11" s="1"/>
  <c r="AB10" i="17"/>
  <c r="AA50" i="17"/>
  <c r="AI40" i="11"/>
  <c r="AJ37" i="11" s="1"/>
  <c r="AI41" i="11"/>
  <c r="AI42" i="11" s="1"/>
  <c r="X53" i="11"/>
  <c r="Y50" i="11" s="1"/>
  <c r="F13" i="15"/>
  <c r="F10" i="15"/>
  <c r="F29" i="15"/>
  <c r="AP30" i="14"/>
  <c r="AI73" i="11"/>
  <c r="AJ70" i="11" s="1"/>
  <c r="AB31" i="17"/>
  <c r="AJ73" i="11" l="1"/>
  <c r="AK70" i="11" s="1"/>
  <c r="AJ74" i="11"/>
  <c r="AJ75" i="11" s="1"/>
  <c r="F53" i="16"/>
  <c r="F14" i="15"/>
  <c r="G10" i="15"/>
  <c r="F46" i="15"/>
  <c r="AP36" i="14"/>
  <c r="AK31" i="11"/>
  <c r="AP31" i="11" s="1"/>
  <c r="AP32" i="11" s="1"/>
  <c r="X110" i="11"/>
  <c r="Y107" i="11" s="1"/>
  <c r="X111" i="11"/>
  <c r="X112" i="11" s="1"/>
  <c r="AC31" i="17"/>
  <c r="F56" i="16"/>
  <c r="G13" i="15"/>
  <c r="G56" i="16" s="1"/>
  <c r="AJ40" i="11"/>
  <c r="AK37" i="11" s="1"/>
  <c r="AB50" i="17"/>
  <c r="AC10" i="17"/>
  <c r="W111" i="11"/>
  <c r="W112" i="11" s="1"/>
  <c r="Y53" i="11"/>
  <c r="AI74" i="11"/>
  <c r="AI75" i="11" s="1"/>
  <c r="F33" i="15"/>
  <c r="G29" i="15"/>
  <c r="G33" i="15" s="1"/>
  <c r="X54" i="11"/>
  <c r="X55" i="11" s="1"/>
  <c r="X86" i="11" s="1"/>
  <c r="AK22" i="11"/>
  <c r="AP22" i="11" s="1"/>
  <c r="AP23" i="11" s="1"/>
  <c r="AK23" i="11"/>
  <c r="AK24" i="11" s="1"/>
  <c r="AK64" i="11"/>
  <c r="AP64" i="11" s="1"/>
  <c r="AP65" i="11" s="1"/>
  <c r="AJ32" i="11"/>
  <c r="AJ33" i="11" s="1"/>
  <c r="G38" i="15" l="1"/>
  <c r="H32" i="15"/>
  <c r="H31" i="15"/>
  <c r="H29" i="15"/>
  <c r="H30" i="15"/>
  <c r="G39" i="15"/>
  <c r="AD10" i="17"/>
  <c r="AC50" i="17"/>
  <c r="F21" i="15"/>
  <c r="F57" i="16"/>
  <c r="AP24" i="11"/>
  <c r="F40" i="15"/>
  <c r="Z50" i="11"/>
  <c r="AM53" i="11"/>
  <c r="AM54" i="11" s="1"/>
  <c r="Y110" i="11"/>
  <c r="F50" i="15"/>
  <c r="G46" i="15"/>
  <c r="G50" i="15" s="1"/>
  <c r="Y54" i="11"/>
  <c r="Y55" i="11" s="1"/>
  <c r="AK40" i="11"/>
  <c r="AP40" i="11" s="1"/>
  <c r="AP41" i="11" s="1"/>
  <c r="AK65" i="11"/>
  <c r="AK66" i="11" s="1"/>
  <c r="AP66" i="11" s="1"/>
  <c r="AJ41" i="11"/>
  <c r="AJ42" i="11" s="1"/>
  <c r="AD31" i="17"/>
  <c r="AK32" i="11"/>
  <c r="AK33" i="11" s="1"/>
  <c r="G14" i="15"/>
  <c r="G53" i="16"/>
  <c r="AK73" i="11"/>
  <c r="AP73" i="11" s="1"/>
  <c r="AP74" i="11" s="1"/>
  <c r="AK74" i="11"/>
  <c r="AK75" i="11" s="1"/>
  <c r="AP75" i="11" s="1"/>
  <c r="H10" i="15" l="1"/>
  <c r="H12" i="15"/>
  <c r="H55" i="16" s="1"/>
  <c r="H11" i="15"/>
  <c r="H54" i="16" s="1"/>
  <c r="G21" i="15"/>
  <c r="G57" i="16"/>
  <c r="H13" i="15"/>
  <c r="H56" i="16" s="1"/>
  <c r="AJ44" i="11"/>
  <c r="H48" i="15"/>
  <c r="H49" i="15"/>
  <c r="H46" i="15"/>
  <c r="G53" i="15"/>
  <c r="G55" i="15"/>
  <c r="H47" i="15"/>
  <c r="Y86" i="11"/>
  <c r="AM55" i="11"/>
  <c r="AM86" i="11" s="1"/>
  <c r="F55" i="15"/>
  <c r="F64" i="16"/>
  <c r="G40" i="15"/>
  <c r="G36" i="15"/>
  <c r="Z107" i="11"/>
  <c r="AM110" i="11"/>
  <c r="AM111" i="11" s="1"/>
  <c r="AN50" i="11"/>
  <c r="Z54" i="11"/>
  <c r="Z55" i="11" s="1"/>
  <c r="Z53" i="11"/>
  <c r="AA50" i="11" s="1"/>
  <c r="H33" i="15"/>
  <c r="AE31" i="17"/>
  <c r="AK41" i="11"/>
  <c r="AK42" i="11" s="1"/>
  <c r="AP42" i="11" s="1"/>
  <c r="AP33" i="11"/>
  <c r="Y111" i="11"/>
  <c r="Y112" i="11" s="1"/>
  <c r="AM112" i="11" s="1"/>
  <c r="AE10" i="17"/>
  <c r="AP44" i="11" l="1"/>
  <c r="Z86" i="11"/>
  <c r="H53" i="15"/>
  <c r="G54" i="15"/>
  <c r="H53" i="16"/>
  <c r="H14" i="15"/>
  <c r="H57" i="16" s="1"/>
  <c r="AF10" i="17"/>
  <c r="AE50" i="17"/>
  <c r="G37" i="15"/>
  <c r="G18" i="15" s="1"/>
  <c r="G61" i="16" s="1"/>
  <c r="G64" i="16"/>
  <c r="H17" i="15"/>
  <c r="H60" i="16" s="1"/>
  <c r="H19" i="15"/>
  <c r="H18" i="15"/>
  <c r="H61" i="16" s="1"/>
  <c r="AK44" i="11"/>
  <c r="H50" i="15"/>
  <c r="H55" i="15" s="1"/>
  <c r="AF31" i="17"/>
  <c r="AA53" i="11"/>
  <c r="AB50" i="11" s="1"/>
  <c r="AA54" i="11"/>
  <c r="AA55" i="11" s="1"/>
  <c r="AA86" i="11" s="1"/>
  <c r="Z110" i="11"/>
  <c r="AA107" i="11" s="1"/>
  <c r="Z111" i="11"/>
  <c r="Z112" i="11" s="1"/>
  <c r="AN107" i="11"/>
  <c r="H37" i="15"/>
  <c r="H36" i="15"/>
  <c r="H38" i="15"/>
  <c r="H39" i="15" l="1"/>
  <c r="H40" i="15" s="1"/>
  <c r="B38" i="15"/>
  <c r="D38" i="15"/>
  <c r="E38" i="15"/>
  <c r="F38" i="15"/>
  <c r="AG10" i="17"/>
  <c r="AF50" i="17"/>
  <c r="H54" i="15"/>
  <c r="C53" i="15"/>
  <c r="B53" i="15"/>
  <c r="E53" i="15"/>
  <c r="F53" i="15"/>
  <c r="B36" i="15"/>
  <c r="D36" i="15"/>
  <c r="D17" i="15" s="1"/>
  <c r="E36" i="15"/>
  <c r="E17" i="15" s="1"/>
  <c r="F36" i="15"/>
  <c r="F17" i="15" s="1"/>
  <c r="AA110" i="11"/>
  <c r="AB107" i="11" s="1"/>
  <c r="AA111" i="11"/>
  <c r="AA112" i="11" s="1"/>
  <c r="AG31" i="17"/>
  <c r="H20" i="15"/>
  <c r="H63" i="16" s="1"/>
  <c r="H62" i="16"/>
  <c r="AB53" i="11"/>
  <c r="AC50" i="11" s="1"/>
  <c r="AC54" i="11" l="1"/>
  <c r="AC55" i="11" s="1"/>
  <c r="AC86" i="11" s="1"/>
  <c r="AC53" i="11"/>
  <c r="AH31" i="17"/>
  <c r="AG9" i="12"/>
  <c r="E60" i="16"/>
  <c r="AG100" i="11"/>
  <c r="E54" i="15"/>
  <c r="F37" i="15"/>
  <c r="F39" i="15"/>
  <c r="AC9" i="12"/>
  <c r="D60" i="16"/>
  <c r="K100" i="11"/>
  <c r="L26" i="17" s="1"/>
  <c r="I100" i="11"/>
  <c r="J26" i="17" s="1"/>
  <c r="G100" i="11"/>
  <c r="H26" i="17" s="1"/>
  <c r="D100" i="11"/>
  <c r="E26" i="17" s="1"/>
  <c r="C100" i="11"/>
  <c r="D26" i="17" s="1"/>
  <c r="F100" i="11"/>
  <c r="G26" i="17" s="1"/>
  <c r="H100" i="11"/>
  <c r="I26" i="17" s="1"/>
  <c r="E100" i="11"/>
  <c r="F26" i="17" s="1"/>
  <c r="J100" i="11"/>
  <c r="K26" i="17" s="1"/>
  <c r="L100" i="11"/>
  <c r="M26" i="17" s="1"/>
  <c r="B100" i="11"/>
  <c r="B54" i="15"/>
  <c r="D53" i="15"/>
  <c r="AH10" i="17"/>
  <c r="AG50" i="17"/>
  <c r="E37" i="15"/>
  <c r="E39" i="15"/>
  <c r="H21" i="15"/>
  <c r="H64" i="16" s="1"/>
  <c r="AB110" i="11"/>
  <c r="AC107" i="11" s="1"/>
  <c r="AB111" i="11"/>
  <c r="AB112" i="11" s="1"/>
  <c r="B17" i="15"/>
  <c r="C36" i="15"/>
  <c r="C17" i="15" s="1"/>
  <c r="Y100" i="11"/>
  <c r="C54" i="15"/>
  <c r="D37" i="15"/>
  <c r="D39" i="15"/>
  <c r="AB54" i="11"/>
  <c r="AB55" i="11" s="1"/>
  <c r="AK9" i="12"/>
  <c r="F60" i="16"/>
  <c r="AK100" i="11"/>
  <c r="F54" i="15"/>
  <c r="B37" i="15"/>
  <c r="B39" i="15"/>
  <c r="C38" i="15"/>
  <c r="B18" i="15" l="1"/>
  <c r="B61" i="16" s="1"/>
  <c r="L92" i="11"/>
  <c r="D92" i="11"/>
  <c r="C92" i="11"/>
  <c r="K92" i="11"/>
  <c r="E92" i="11"/>
  <c r="J92" i="11"/>
  <c r="B92" i="11"/>
  <c r="F92" i="11"/>
  <c r="G92" i="11"/>
  <c r="I92" i="11"/>
  <c r="H92" i="11"/>
  <c r="AK12" i="12"/>
  <c r="AL13" i="17"/>
  <c r="AP9" i="12"/>
  <c r="AP12" i="12" s="1"/>
  <c r="P25" i="4" s="1"/>
  <c r="P30" i="4" s="1"/>
  <c r="AC92" i="11"/>
  <c r="D18" i="15"/>
  <c r="B60" i="16"/>
  <c r="G17" i="15"/>
  <c r="B19" i="15"/>
  <c r="E9" i="12"/>
  <c r="B9" i="12"/>
  <c r="H9" i="12"/>
  <c r="D9" i="12"/>
  <c r="G9" i="12"/>
  <c r="J9" i="12"/>
  <c r="K9" i="12"/>
  <c r="F9" i="12"/>
  <c r="L9" i="12"/>
  <c r="C9" i="12"/>
  <c r="I9" i="12"/>
  <c r="AC100" i="11"/>
  <c r="D54" i="15"/>
  <c r="AD13" i="17"/>
  <c r="AC12" i="12"/>
  <c r="AN9" i="12"/>
  <c r="AN12" i="12" s="1"/>
  <c r="L25" i="4" s="1"/>
  <c r="AG12" i="12"/>
  <c r="AH13" i="17"/>
  <c r="AO9" i="12"/>
  <c r="AO12" i="12" s="1"/>
  <c r="N25" i="4" s="1"/>
  <c r="E18" i="15"/>
  <c r="AG92" i="11"/>
  <c r="M100" i="11"/>
  <c r="N26" i="17" s="1"/>
  <c r="AH26" i="17"/>
  <c r="AO100" i="11"/>
  <c r="C37" i="15"/>
  <c r="C39" i="15"/>
  <c r="AL26" i="17"/>
  <c r="AP100" i="11"/>
  <c r="AB86" i="11"/>
  <c r="AN55" i="11"/>
  <c r="AN86" i="11" s="1"/>
  <c r="Z26" i="17"/>
  <c r="AM100" i="11"/>
  <c r="AC110" i="11"/>
  <c r="AC111" i="11"/>
  <c r="AC112" i="11" s="1"/>
  <c r="AN112" i="11" s="1"/>
  <c r="B102" i="11"/>
  <c r="C26" i="17"/>
  <c r="F18" i="15"/>
  <c r="AK92" i="11"/>
  <c r="AI31" i="17"/>
  <c r="C60" i="16"/>
  <c r="Y9" i="12"/>
  <c r="AI10" i="17"/>
  <c r="AD50" i="11"/>
  <c r="AN53" i="11"/>
  <c r="AN54" i="11" s="1"/>
  <c r="AH50" i="17" l="1"/>
  <c r="AI50" i="17"/>
  <c r="AJ10" i="17"/>
  <c r="AM26" i="17"/>
  <c r="AN26" i="17" s="1"/>
  <c r="W25" i="4"/>
  <c r="N30" i="4"/>
  <c r="W30" i="4" s="1"/>
  <c r="I12" i="12"/>
  <c r="J13" i="17"/>
  <c r="J50" i="17" s="1"/>
  <c r="K12" i="12"/>
  <c r="L13" i="17"/>
  <c r="H12" i="12"/>
  <c r="I13" i="17"/>
  <c r="M9" i="12"/>
  <c r="AC115" i="11"/>
  <c r="AC118" i="11" s="1"/>
  <c r="AD25" i="17"/>
  <c r="AN92" i="11"/>
  <c r="AN115" i="11" s="1"/>
  <c r="AN118" i="11" s="1"/>
  <c r="I25" i="17"/>
  <c r="H115" i="11"/>
  <c r="H118" i="11" s="1"/>
  <c r="C25" i="17"/>
  <c r="B94" i="11"/>
  <c r="B115" i="11"/>
  <c r="B118" i="11" s="1"/>
  <c r="D25" i="17"/>
  <c r="C115" i="11"/>
  <c r="C118" i="11" s="1"/>
  <c r="M92" i="11"/>
  <c r="Y12" i="12"/>
  <c r="Z13" i="17"/>
  <c r="AM9" i="12"/>
  <c r="AM12" i="12" s="1"/>
  <c r="J25" i="4" s="1"/>
  <c r="AJ31" i="17"/>
  <c r="B103" i="11"/>
  <c r="B104" i="11" s="1"/>
  <c r="C99" i="11"/>
  <c r="AN110" i="11"/>
  <c r="AN111" i="11" s="1"/>
  <c r="AD107" i="11"/>
  <c r="Y92" i="11"/>
  <c r="C18" i="15"/>
  <c r="AG115" i="11"/>
  <c r="AG118" i="11" s="1"/>
  <c r="AH25" i="17"/>
  <c r="AO92" i="11"/>
  <c r="AO115" i="11" s="1"/>
  <c r="AO118" i="11" s="1"/>
  <c r="AD50" i="17"/>
  <c r="D13" i="17"/>
  <c r="C12" i="12"/>
  <c r="K13" i="17"/>
  <c r="J12" i="12"/>
  <c r="C13" i="17"/>
  <c r="B12" i="12"/>
  <c r="G60" i="16"/>
  <c r="G19" i="15"/>
  <c r="J25" i="17"/>
  <c r="I115" i="11"/>
  <c r="I118" i="11" s="1"/>
  <c r="K25" i="17"/>
  <c r="J115" i="11"/>
  <c r="J118" i="11" s="1"/>
  <c r="D115" i="11"/>
  <c r="D118" i="11" s="1"/>
  <c r="E25" i="17"/>
  <c r="AO50" i="11"/>
  <c r="AD53" i="11"/>
  <c r="AE50" i="11" s="1"/>
  <c r="AL25" i="17"/>
  <c r="AK115" i="11"/>
  <c r="AK118" i="11" s="1"/>
  <c r="AP92" i="11"/>
  <c r="AP115" i="11" s="1"/>
  <c r="AP118" i="11" s="1"/>
  <c r="AL100" i="11"/>
  <c r="E61" i="16"/>
  <c r="E19" i="15"/>
  <c r="L12" i="12"/>
  <c r="M13" i="17"/>
  <c r="G12" i="12"/>
  <c r="H13" i="17"/>
  <c r="H50" i="17" s="1"/>
  <c r="E12" i="12"/>
  <c r="F13" i="17"/>
  <c r="H25" i="17"/>
  <c r="G115" i="11"/>
  <c r="G118" i="11" s="1"/>
  <c r="E115" i="11"/>
  <c r="E118" i="11" s="1"/>
  <c r="F25" i="17"/>
  <c r="L115" i="11"/>
  <c r="L118" i="11" s="1"/>
  <c r="M25" i="17"/>
  <c r="F61" i="16"/>
  <c r="F19" i="15"/>
  <c r="V25" i="4"/>
  <c r="L30" i="4"/>
  <c r="V30" i="4" s="1"/>
  <c r="AD26" i="17"/>
  <c r="AN100" i="11"/>
  <c r="G13" i="17"/>
  <c r="F12" i="12"/>
  <c r="E13" i="17"/>
  <c r="D12" i="12"/>
  <c r="B62" i="16"/>
  <c r="B20" i="15"/>
  <c r="B63" i="16" s="1"/>
  <c r="D61" i="16"/>
  <c r="D19" i="15"/>
  <c r="G25" i="17"/>
  <c r="F115" i="11"/>
  <c r="F118" i="11" s="1"/>
  <c r="L25" i="17"/>
  <c r="K115" i="11"/>
  <c r="K118" i="11" s="1"/>
  <c r="E62" i="16" l="1"/>
  <c r="E20" i="15"/>
  <c r="E63" i="16" s="1"/>
  <c r="C61" i="16"/>
  <c r="C19" i="15"/>
  <c r="AK31" i="17"/>
  <c r="M115" i="11"/>
  <c r="M118" i="11" s="1"/>
  <c r="N25" i="17"/>
  <c r="C91" i="11"/>
  <c r="B95" i="11"/>
  <c r="B96" i="11" s="1"/>
  <c r="M12" i="12"/>
  <c r="N13" i="17"/>
  <c r="N50" i="17" s="1"/>
  <c r="G50" i="17"/>
  <c r="K50" i="17"/>
  <c r="Z25" i="17"/>
  <c r="Y115" i="11"/>
  <c r="Y118" i="11" s="1"/>
  <c r="AM92" i="11"/>
  <c r="AM115" i="11" s="1"/>
  <c r="AM118" i="11" s="1"/>
  <c r="C103" i="11"/>
  <c r="C104" i="11" s="1"/>
  <c r="C102" i="11"/>
  <c r="D99" i="11" s="1"/>
  <c r="J30" i="4"/>
  <c r="U30" i="4" s="1"/>
  <c r="U25" i="4"/>
  <c r="AL92" i="11"/>
  <c r="AL115" i="11" s="1"/>
  <c r="AL118" i="11" s="1"/>
  <c r="I50" i="17"/>
  <c r="D62" i="16"/>
  <c r="D20" i="15"/>
  <c r="D63" i="16" s="1"/>
  <c r="F62" i="16"/>
  <c r="F20" i="15"/>
  <c r="F63" i="16" s="1"/>
  <c r="F50" i="17"/>
  <c r="M50" i="17"/>
  <c r="AE53" i="11"/>
  <c r="AF50" i="11" s="1"/>
  <c r="AE54" i="11"/>
  <c r="AE55" i="11" s="1"/>
  <c r="AE86" i="11" s="1"/>
  <c r="AL9" i="12"/>
  <c r="AL12" i="12" s="1"/>
  <c r="F25" i="4" s="1"/>
  <c r="Z50" i="17"/>
  <c r="AM25" i="17"/>
  <c r="AN25" i="17" s="1"/>
  <c r="J57" i="1" s="1"/>
  <c r="K61" i="1" s="1"/>
  <c r="E50" i="17"/>
  <c r="AD54" i="11"/>
  <c r="AD55" i="11" s="1"/>
  <c r="G62" i="16"/>
  <c r="G20" i="15"/>
  <c r="G63" i="16" s="1"/>
  <c r="AM13" i="17"/>
  <c r="AN13" i="17" s="1"/>
  <c r="C50" i="17"/>
  <c r="D50" i="17"/>
  <c r="AD110" i="11"/>
  <c r="AE107" i="11" s="1"/>
  <c r="AD111" i="11"/>
  <c r="AD112" i="11" s="1"/>
  <c r="AO107" i="11"/>
  <c r="L50" i="17"/>
  <c r="AJ50" i="17"/>
  <c r="AK10" i="17"/>
  <c r="AL10" i="17" l="1"/>
  <c r="AK50" i="17"/>
  <c r="H25" i="4"/>
  <c r="F30" i="4"/>
  <c r="AE110" i="11"/>
  <c r="AF107" i="11" s="1"/>
  <c r="AE111" i="11"/>
  <c r="AE112" i="11" s="1"/>
  <c r="B114" i="11"/>
  <c r="B117" i="11" s="1"/>
  <c r="C34" i="17" s="1"/>
  <c r="AF53" i="11"/>
  <c r="AG50" i="11" s="1"/>
  <c r="AF54" i="11"/>
  <c r="AF55" i="11" s="1"/>
  <c r="AF86" i="11" s="1"/>
  <c r="C94" i="11"/>
  <c r="D91" i="11" s="1"/>
  <c r="AL31" i="17"/>
  <c r="AD86" i="11"/>
  <c r="D102" i="11"/>
  <c r="E99" i="11" s="1"/>
  <c r="C62" i="16"/>
  <c r="C20" i="15"/>
  <c r="C63" i="16" s="1"/>
  <c r="E103" i="11" l="1"/>
  <c r="E104" i="11" s="1"/>
  <c r="E102" i="11"/>
  <c r="F99" i="11" s="1"/>
  <c r="D94" i="11"/>
  <c r="E91" i="11" s="1"/>
  <c r="D95" i="11"/>
  <c r="D96" i="11" s="1"/>
  <c r="H30" i="4"/>
  <c r="T30" i="4" s="1"/>
  <c r="T25" i="4"/>
  <c r="AL50" i="17"/>
  <c r="AM10" i="17"/>
  <c r="AN10" i="17" s="1"/>
  <c r="J27" i="1" s="1"/>
  <c r="D103" i="11"/>
  <c r="D104" i="11" s="1"/>
  <c r="AM31" i="17"/>
  <c r="AN31" i="17" s="1"/>
  <c r="J72" i="1" s="1"/>
  <c r="AG53" i="11"/>
  <c r="AG54" i="11"/>
  <c r="AG55" i="11" s="1"/>
  <c r="C51" i="17"/>
  <c r="C95" i="11"/>
  <c r="C96" i="11" s="1"/>
  <c r="AF110" i="11"/>
  <c r="AG107" i="11" s="1"/>
  <c r="AF111" i="11"/>
  <c r="AF112" i="11" s="1"/>
  <c r="C52" i="17" l="1"/>
  <c r="D114" i="11"/>
  <c r="D117" i="11" s="1"/>
  <c r="E34" i="17" s="1"/>
  <c r="E51" i="17" s="1"/>
  <c r="E52" i="17" s="1"/>
  <c r="AG110" i="11"/>
  <c r="AG111" i="11"/>
  <c r="AG112" i="11" s="1"/>
  <c r="AO112" i="11" s="1"/>
  <c r="AG86" i="11"/>
  <c r="AO55" i="11"/>
  <c r="AO86" i="11" s="1"/>
  <c r="AM50" i="17"/>
  <c r="E94" i="11"/>
  <c r="F91" i="11" s="1"/>
  <c r="C114" i="11"/>
  <c r="C117" i="11" s="1"/>
  <c r="D34" i="17" s="1"/>
  <c r="AH50" i="11"/>
  <c r="AO53" i="11"/>
  <c r="AO54" i="11" s="1"/>
  <c r="F102" i="11"/>
  <c r="G99" i="11" s="1"/>
  <c r="AP50" i="11" l="1"/>
  <c r="AH54" i="11"/>
  <c r="AH55" i="11" s="1"/>
  <c r="AH53" i="11"/>
  <c r="AI50" i="11" s="1"/>
  <c r="F94" i="11"/>
  <c r="G91" i="11" s="1"/>
  <c r="G102" i="11"/>
  <c r="H99" i="11" s="1"/>
  <c r="G103" i="11"/>
  <c r="G104" i="11" s="1"/>
  <c r="F103" i="11"/>
  <c r="F104" i="11" s="1"/>
  <c r="D51" i="17"/>
  <c r="AH107" i="11"/>
  <c r="AO110" i="11"/>
  <c r="AO111" i="11" s="1"/>
  <c r="E95" i="11"/>
  <c r="E96" i="11" s="1"/>
  <c r="C53" i="17"/>
  <c r="E114" i="11" l="1"/>
  <c r="E117" i="11" s="1"/>
  <c r="F34" i="17" s="1"/>
  <c r="D52" i="17"/>
  <c r="AH86" i="11"/>
  <c r="D53" i="17"/>
  <c r="B22" i="9"/>
  <c r="G94" i="11"/>
  <c r="H91" i="11" s="1"/>
  <c r="G95" i="11"/>
  <c r="G96" i="11" s="1"/>
  <c r="G114" i="11" s="1"/>
  <c r="G117" i="11" s="1"/>
  <c r="H34" i="17" s="1"/>
  <c r="H51" i="17" s="1"/>
  <c r="H52" i="17" s="1"/>
  <c r="AP107" i="11"/>
  <c r="AH110" i="11"/>
  <c r="AI107" i="11" s="1"/>
  <c r="AH111" i="11"/>
  <c r="AH112" i="11" s="1"/>
  <c r="F95" i="11"/>
  <c r="F96" i="11" s="1"/>
  <c r="F114" i="11" s="1"/>
  <c r="F117" i="11" s="1"/>
  <c r="G34" i="17" s="1"/>
  <c r="G51" i="17" s="1"/>
  <c r="G52" i="17" s="1"/>
  <c r="H102" i="11"/>
  <c r="I99" i="11" s="1"/>
  <c r="H103" i="11"/>
  <c r="H104" i="11" s="1"/>
  <c r="AI54" i="11"/>
  <c r="AI55" i="11" s="1"/>
  <c r="AI86" i="11" s="1"/>
  <c r="AI53" i="11"/>
  <c r="AJ50" i="11" s="1"/>
  <c r="AI110" i="11" l="1"/>
  <c r="AJ107" i="11" s="1"/>
  <c r="AI111" i="11"/>
  <c r="AI112" i="11" s="1"/>
  <c r="H94" i="11"/>
  <c r="I91" i="11" s="1"/>
  <c r="H95" i="11"/>
  <c r="H96" i="11" s="1"/>
  <c r="H114" i="11" s="1"/>
  <c r="H117" i="11" s="1"/>
  <c r="I34" i="17" s="1"/>
  <c r="I51" i="17" s="1"/>
  <c r="I52" i="17" s="1"/>
  <c r="F51" i="17"/>
  <c r="I102" i="11"/>
  <c r="J99" i="11" s="1"/>
  <c r="B24" i="9"/>
  <c r="C12" i="17"/>
  <c r="AJ54" i="11"/>
  <c r="AJ55" i="11" s="1"/>
  <c r="AJ86" i="11" s="1"/>
  <c r="AJ53" i="11"/>
  <c r="AK50" i="11" s="1"/>
  <c r="E53" i="17"/>
  <c r="C22" i="9"/>
  <c r="F52" i="17" l="1"/>
  <c r="C24" i="9"/>
  <c r="D12" i="17"/>
  <c r="J102" i="11"/>
  <c r="K99" i="11" s="1"/>
  <c r="AJ111" i="11"/>
  <c r="AJ112" i="11" s="1"/>
  <c r="AJ110" i="11"/>
  <c r="AK107" i="11" s="1"/>
  <c r="F53" i="17"/>
  <c r="D22" i="9"/>
  <c r="I103" i="11"/>
  <c r="I104" i="11" s="1"/>
  <c r="AK53" i="11"/>
  <c r="AP53" i="11" s="1"/>
  <c r="AP54" i="11" s="1"/>
  <c r="I94" i="11"/>
  <c r="J91" i="11" s="1"/>
  <c r="I95" i="11"/>
  <c r="I96" i="11" s="1"/>
  <c r="I114" i="11" s="1"/>
  <c r="I117" i="11" s="1"/>
  <c r="J34" i="17" s="1"/>
  <c r="J51" i="17" s="1"/>
  <c r="J52" i="17" s="1"/>
  <c r="AK54" i="11" l="1"/>
  <c r="AK55" i="11" s="1"/>
  <c r="D24" i="9"/>
  <c r="E12" i="17"/>
  <c r="K102" i="11"/>
  <c r="L99" i="11" s="1"/>
  <c r="K103" i="11"/>
  <c r="K104" i="11" s="1"/>
  <c r="J94" i="11"/>
  <c r="K91" i="11" s="1"/>
  <c r="G53" i="17"/>
  <c r="E22" i="9"/>
  <c r="J103" i="11"/>
  <c r="J104" i="11" s="1"/>
  <c r="AK111" i="11"/>
  <c r="AK112" i="11" s="1"/>
  <c r="AP112" i="11" s="1"/>
  <c r="AK110" i="11"/>
  <c r="AP110" i="11" s="1"/>
  <c r="AP111" i="11" s="1"/>
  <c r="E24" i="9" l="1"/>
  <c r="F12" i="17"/>
  <c r="AK86" i="11"/>
  <c r="AP55" i="11"/>
  <c r="AP86" i="11" s="1"/>
  <c r="H53" i="17"/>
  <c r="F22" i="9"/>
  <c r="L102" i="11"/>
  <c r="M99" i="11" s="1"/>
  <c r="K95" i="11"/>
  <c r="K96" i="11" s="1"/>
  <c r="K114" i="11" s="1"/>
  <c r="K117" i="11" s="1"/>
  <c r="L34" i="17" s="1"/>
  <c r="L51" i="17" s="1"/>
  <c r="L52" i="17" s="1"/>
  <c r="K94" i="11"/>
  <c r="L91" i="11" s="1"/>
  <c r="J95" i="11"/>
  <c r="J96" i="11" s="1"/>
  <c r="J114" i="11" s="1"/>
  <c r="J117" i="11" s="1"/>
  <c r="K34" i="17" s="1"/>
  <c r="K51" i="17" s="1"/>
  <c r="F24" i="9" l="1"/>
  <c r="G12" i="17"/>
  <c r="K52" i="17"/>
  <c r="I53" i="17"/>
  <c r="G22" i="9"/>
  <c r="M102" i="11"/>
  <c r="L94" i="11"/>
  <c r="M91" i="11" s="1"/>
  <c r="L95" i="11"/>
  <c r="L96" i="11" s="1"/>
  <c r="L103" i="11"/>
  <c r="L104" i="11" s="1"/>
  <c r="N99" i="11" l="1"/>
  <c r="AL102" i="11"/>
  <c r="AL103" i="11" s="1"/>
  <c r="L114" i="11"/>
  <c r="L117" i="11" s="1"/>
  <c r="M34" i="17" s="1"/>
  <c r="M51" i="17" s="1"/>
  <c r="M52" i="17" s="1"/>
  <c r="M103" i="11"/>
  <c r="M104" i="11" s="1"/>
  <c r="AL104" i="11" s="1"/>
  <c r="M94" i="11"/>
  <c r="M95" i="11"/>
  <c r="M96" i="11" s="1"/>
  <c r="G24" i="9"/>
  <c r="H12" i="17"/>
  <c r="J53" i="17"/>
  <c r="H22" i="9"/>
  <c r="I12" i="17" l="1"/>
  <c r="H24" i="9"/>
  <c r="M114" i="11"/>
  <c r="M117" i="11" s="1"/>
  <c r="N34" i="17" s="1"/>
  <c r="N51" i="17" s="1"/>
  <c r="N52" i="17" s="1"/>
  <c r="AL96" i="11"/>
  <c r="AL114" i="11" s="1"/>
  <c r="AL117" i="11" s="1"/>
  <c r="F23" i="4" s="1"/>
  <c r="H23" i="4" s="1"/>
  <c r="T23" i="4" s="1"/>
  <c r="K53" i="17"/>
  <c r="I22" i="9"/>
  <c r="AL94" i="11"/>
  <c r="AL95" i="11" s="1"/>
  <c r="N91" i="11"/>
  <c r="AM99" i="11"/>
  <c r="N102" i="11"/>
  <c r="O99" i="11" s="1"/>
  <c r="N103" i="11"/>
  <c r="N104" i="11" s="1"/>
  <c r="O103" i="11" l="1"/>
  <c r="O104" i="11" s="1"/>
  <c r="O102" i="11"/>
  <c r="P99" i="11" s="1"/>
  <c r="I24" i="9"/>
  <c r="J12" i="17"/>
  <c r="L53" i="17"/>
  <c r="J22" i="9"/>
  <c r="AM91" i="11"/>
  <c r="N95" i="11"/>
  <c r="N96" i="11" s="1"/>
  <c r="N94" i="11"/>
  <c r="O91" i="11" s="1"/>
  <c r="N114" i="11" l="1"/>
  <c r="N117" i="11" s="1"/>
  <c r="O34" i="17" s="1"/>
  <c r="O51" i="17" s="1"/>
  <c r="O52" i="17" s="1"/>
  <c r="J24" i="9"/>
  <c r="K12" i="17"/>
  <c r="O94" i="11"/>
  <c r="P91" i="11" s="1"/>
  <c r="O95" i="11"/>
  <c r="O96" i="11" s="1"/>
  <c r="O114" i="11" s="1"/>
  <c r="O117" i="11" s="1"/>
  <c r="P34" i="17" s="1"/>
  <c r="P51" i="17" s="1"/>
  <c r="P52" i="17" s="1"/>
  <c r="M53" i="17"/>
  <c r="K22" i="9"/>
  <c r="P102" i="11"/>
  <c r="Q99" i="11" s="1"/>
  <c r="P103" i="11"/>
  <c r="P104" i="11" s="1"/>
  <c r="L12" i="17" l="1"/>
  <c r="K24" i="9"/>
  <c r="N53" i="17"/>
  <c r="L22" i="9"/>
  <c r="Q102" i="11"/>
  <c r="R99" i="11" s="1"/>
  <c r="Q103" i="11"/>
  <c r="Q104" i="11" s="1"/>
  <c r="P94" i="11"/>
  <c r="Q91" i="11" s="1"/>
  <c r="R102" i="11" l="1"/>
  <c r="S99" i="11" s="1"/>
  <c r="R103" i="11"/>
  <c r="R104" i="11" s="1"/>
  <c r="Q94" i="11"/>
  <c r="R91" i="11" s="1"/>
  <c r="M12" i="17"/>
  <c r="L24" i="9"/>
  <c r="P95" i="11"/>
  <c r="P96" i="11" s="1"/>
  <c r="O53" i="17"/>
  <c r="M22" i="9"/>
  <c r="M24" i="9" l="1"/>
  <c r="N12" i="17"/>
  <c r="AL22" i="9"/>
  <c r="S102" i="11"/>
  <c r="T99" i="11" s="1"/>
  <c r="S103" i="11"/>
  <c r="S104" i="11" s="1"/>
  <c r="P53" i="17"/>
  <c r="N22" i="9"/>
  <c r="R94" i="11"/>
  <c r="S91" i="11" s="1"/>
  <c r="R95" i="11"/>
  <c r="R96" i="11" s="1"/>
  <c r="R114" i="11" s="1"/>
  <c r="R117" i="11" s="1"/>
  <c r="S34" i="17" s="1"/>
  <c r="S51" i="17" s="1"/>
  <c r="S52" i="17" s="1"/>
  <c r="P114" i="11"/>
  <c r="P117" i="11" s="1"/>
  <c r="Q34" i="17" s="1"/>
  <c r="Q51" i="17" s="1"/>
  <c r="Q52" i="17" s="1"/>
  <c r="Q95" i="11"/>
  <c r="Q96" i="11" s="1"/>
  <c r="Q114" i="11" s="1"/>
  <c r="Q117" i="11" s="1"/>
  <c r="R34" i="17" s="1"/>
  <c r="R51" i="17" s="1"/>
  <c r="R52" i="17" s="1"/>
  <c r="O12" i="17" l="1"/>
  <c r="N24" i="9"/>
  <c r="AL24" i="9"/>
  <c r="F22" i="4"/>
  <c r="Q53" i="17"/>
  <c r="O22" i="9"/>
  <c r="S94" i="11"/>
  <c r="T91" i="11" s="1"/>
  <c r="S95" i="11"/>
  <c r="S96" i="11" s="1"/>
  <c r="T102" i="11"/>
  <c r="U99" i="11" s="1"/>
  <c r="U102" i="11" l="1"/>
  <c r="V99" i="11" s="1"/>
  <c r="U103" i="11"/>
  <c r="U104" i="11" s="1"/>
  <c r="P12" i="17"/>
  <c r="O24" i="9"/>
  <c r="T103" i="11"/>
  <c r="T104" i="11" s="1"/>
  <c r="R53" i="17"/>
  <c r="P22" i="9"/>
  <c r="S114" i="11"/>
  <c r="S117" i="11" s="1"/>
  <c r="T34" i="17" s="1"/>
  <c r="T51" i="17" s="1"/>
  <c r="T52" i="17" s="1"/>
  <c r="H22" i="4"/>
  <c r="F24" i="4"/>
  <c r="T94" i="11"/>
  <c r="U91" i="11" s="1"/>
  <c r="T95" i="11"/>
  <c r="T96" i="11" s="1"/>
  <c r="T114" i="11" s="1"/>
  <c r="T117" i="11" s="1"/>
  <c r="U34" i="17" s="1"/>
  <c r="U51" i="17" s="1"/>
  <c r="U52" i="17" s="1"/>
  <c r="S53" i="17" l="1"/>
  <c r="Q22" i="9"/>
  <c r="U94" i="11"/>
  <c r="V91" i="11" s="1"/>
  <c r="V102" i="11"/>
  <c r="W99" i="11" s="1"/>
  <c r="F31" i="4"/>
  <c r="F48" i="4"/>
  <c r="T22" i="4"/>
  <c r="H24" i="4"/>
  <c r="Q12" i="17"/>
  <c r="P24" i="9"/>
  <c r="W102" i="11" l="1"/>
  <c r="X99" i="11" s="1"/>
  <c r="T53" i="17"/>
  <c r="R22" i="9"/>
  <c r="V94" i="11"/>
  <c r="W91" i="11" s="1"/>
  <c r="V95" i="11"/>
  <c r="V96" i="11" s="1"/>
  <c r="V114" i="11" s="1"/>
  <c r="V117" i="11" s="1"/>
  <c r="W34" i="17" s="1"/>
  <c r="W51" i="17" s="1"/>
  <c r="W52" i="17" s="1"/>
  <c r="F36" i="4"/>
  <c r="F49" i="4"/>
  <c r="U95" i="11"/>
  <c r="U96" i="11" s="1"/>
  <c r="H31" i="4"/>
  <c r="T24" i="4"/>
  <c r="H48" i="4"/>
  <c r="T48" i="4" s="1"/>
  <c r="V103" i="11"/>
  <c r="V104" i="11" s="1"/>
  <c r="R12" i="17"/>
  <c r="Q24" i="9"/>
  <c r="H49" i="4" l="1"/>
  <c r="T49" i="4" s="1"/>
  <c r="T31" i="4"/>
  <c r="H36" i="4"/>
  <c r="X102" i="11"/>
  <c r="Y99" i="11" s="1"/>
  <c r="U114" i="11"/>
  <c r="U117" i="11" s="1"/>
  <c r="V34" i="17" s="1"/>
  <c r="V51" i="17" s="1"/>
  <c r="V52" i="17" s="1"/>
  <c r="W94" i="11"/>
  <c r="X91" i="11" s="1"/>
  <c r="W95" i="11"/>
  <c r="W96" i="11" s="1"/>
  <c r="W103" i="11"/>
  <c r="W104" i="11" s="1"/>
  <c r="S12" i="17"/>
  <c r="R24" i="9"/>
  <c r="U53" i="17"/>
  <c r="S22" i="9"/>
  <c r="S24" i="9" l="1"/>
  <c r="T12" i="17"/>
  <c r="V53" i="17"/>
  <c r="T22" i="9"/>
  <c r="W114" i="11"/>
  <c r="W117" i="11" s="1"/>
  <c r="X34" i="17" s="1"/>
  <c r="X51" i="17" s="1"/>
  <c r="X52" i="17" s="1"/>
  <c r="Y102" i="11"/>
  <c r="X94" i="11"/>
  <c r="Y91" i="11" s="1"/>
  <c r="X103" i="11"/>
  <c r="X104" i="11" s="1"/>
  <c r="T36" i="4"/>
  <c r="J35" i="4"/>
  <c r="U35" i="4" s="1"/>
  <c r="Y94" i="11" l="1"/>
  <c r="X95" i="11"/>
  <c r="X96" i="11" s="1"/>
  <c r="X114" i="11" s="1"/>
  <c r="X117" i="11" s="1"/>
  <c r="Y34" i="17" s="1"/>
  <c r="Y51" i="17" s="1"/>
  <c r="Y52" i="17" s="1"/>
  <c r="U12" i="17"/>
  <c r="T24" i="9"/>
  <c r="Z99" i="11"/>
  <c r="AM102" i="11"/>
  <c r="AM103" i="11" s="1"/>
  <c r="W53" i="17"/>
  <c r="U22" i="9"/>
  <c r="Y103" i="11"/>
  <c r="Y104" i="11" s="1"/>
  <c r="AM104" i="11" s="1"/>
  <c r="AN99" i="11" l="1"/>
  <c r="Z102" i="11"/>
  <c r="AA99" i="11" s="1"/>
  <c r="Z91" i="11"/>
  <c r="AM94" i="11"/>
  <c r="AM95" i="11" s="1"/>
  <c r="U24" i="9"/>
  <c r="V12" i="17"/>
  <c r="Y95" i="11"/>
  <c r="Y96" i="11" s="1"/>
  <c r="X53" i="17"/>
  <c r="V22" i="9"/>
  <c r="AA102" i="11" l="1"/>
  <c r="AB99" i="11" s="1"/>
  <c r="AA103" i="11"/>
  <c r="AA104" i="11" s="1"/>
  <c r="W12" i="17"/>
  <c r="V24" i="9"/>
  <c r="Y53" i="17"/>
  <c r="W22" i="9"/>
  <c r="Z103" i="11"/>
  <c r="Z104" i="11" s="1"/>
  <c r="Y114" i="11"/>
  <c r="Y117" i="11" s="1"/>
  <c r="Z34" i="17" s="1"/>
  <c r="Z51" i="17" s="1"/>
  <c r="Z52" i="17" s="1"/>
  <c r="AM96" i="11"/>
  <c r="AM114" i="11" s="1"/>
  <c r="AM117" i="11" s="1"/>
  <c r="J23" i="4" s="1"/>
  <c r="U23" i="4" s="1"/>
  <c r="AN91" i="11"/>
  <c r="Z94" i="11"/>
  <c r="AA91" i="11" s="1"/>
  <c r="Z95" i="11"/>
  <c r="Z96" i="11" s="1"/>
  <c r="Z53" i="17" l="1"/>
  <c r="X22" i="9"/>
  <c r="Z114" i="11"/>
  <c r="Z117" i="11" s="1"/>
  <c r="AA34" i="17" s="1"/>
  <c r="AA51" i="17" s="1"/>
  <c r="AA52" i="17" s="1"/>
  <c r="AB102" i="11"/>
  <c r="AC99" i="11" s="1"/>
  <c r="AB103" i="11"/>
  <c r="AB104" i="11" s="1"/>
  <c r="AA94" i="11"/>
  <c r="AB91" i="11" s="1"/>
  <c r="AA95" i="11"/>
  <c r="AA96" i="11" s="1"/>
  <c r="AA114" i="11" s="1"/>
  <c r="AA117" i="11" s="1"/>
  <c r="AB34" i="17" s="1"/>
  <c r="AB51" i="17" s="1"/>
  <c r="AB52" i="17" s="1"/>
  <c r="X12" i="17"/>
  <c r="W24" i="9"/>
  <c r="X24" i="9" l="1"/>
  <c r="Y12" i="17"/>
  <c r="AC102" i="11"/>
  <c r="AA53" i="17"/>
  <c r="Y22" i="9"/>
  <c r="AB94" i="11"/>
  <c r="AC91" i="11" s="1"/>
  <c r="AB95" i="11"/>
  <c r="AB96" i="11" s="1"/>
  <c r="AB114" i="11" s="1"/>
  <c r="AB117" i="11" s="1"/>
  <c r="AC34" i="17" s="1"/>
  <c r="AC51" i="17" s="1"/>
  <c r="AC52" i="17" s="1"/>
  <c r="AB53" i="17" l="1"/>
  <c r="Z22" i="9"/>
  <c r="AN102" i="11"/>
  <c r="AN103" i="11" s="1"/>
  <c r="AD99" i="11"/>
  <c r="AC94" i="11"/>
  <c r="AC95" i="11"/>
  <c r="AC96" i="11" s="1"/>
  <c r="AC103" i="11"/>
  <c r="AC104" i="11" s="1"/>
  <c r="AN104" i="11" s="1"/>
  <c r="Z12" i="17"/>
  <c r="Y24" i="9"/>
  <c r="AM22" i="9"/>
  <c r="AM24" i="9" l="1"/>
  <c r="J22" i="4"/>
  <c r="AC114" i="11"/>
  <c r="AC117" i="11" s="1"/>
  <c r="AD34" i="17" s="1"/>
  <c r="AD51" i="17" s="1"/>
  <c r="AD52" i="17" s="1"/>
  <c r="AN96" i="11"/>
  <c r="AN114" i="11" s="1"/>
  <c r="AN117" i="11" s="1"/>
  <c r="L23" i="4" s="1"/>
  <c r="V23" i="4" s="1"/>
  <c r="Z24" i="9"/>
  <c r="AA12" i="17"/>
  <c r="AN94" i="11"/>
  <c r="AN95" i="11" s="1"/>
  <c r="AD91" i="11"/>
  <c r="AC53" i="17"/>
  <c r="AA22" i="9"/>
  <c r="AD102" i="11"/>
  <c r="AE99" i="11" s="1"/>
  <c r="AO99" i="11"/>
  <c r="AD103" i="11"/>
  <c r="AD104" i="11" s="1"/>
  <c r="AB12" i="17" l="1"/>
  <c r="AA24" i="9"/>
  <c r="AD53" i="17"/>
  <c r="AB22" i="9"/>
  <c r="U22" i="4"/>
  <c r="J24" i="4"/>
  <c r="AD95" i="11"/>
  <c r="AD96" i="11" s="1"/>
  <c r="AD94" i="11"/>
  <c r="AE91" i="11" s="1"/>
  <c r="AO91" i="11"/>
  <c r="AE102" i="11"/>
  <c r="AF99" i="11" s="1"/>
  <c r="AF102" i="11" l="1"/>
  <c r="AG99" i="11" s="1"/>
  <c r="AF103" i="11"/>
  <c r="AF104" i="11" s="1"/>
  <c r="AD114" i="11"/>
  <c r="AD117" i="11" s="1"/>
  <c r="AE34" i="17" s="1"/>
  <c r="AE51" i="17" s="1"/>
  <c r="AE52" i="17" s="1"/>
  <c r="AE103" i="11"/>
  <c r="AE104" i="11" s="1"/>
  <c r="AC12" i="17"/>
  <c r="AB24" i="9"/>
  <c r="J48" i="4"/>
  <c r="U48" i="4" s="1"/>
  <c r="U24" i="4"/>
  <c r="J31" i="4"/>
  <c r="AE53" i="17"/>
  <c r="AC22" i="9"/>
  <c r="AE95" i="11"/>
  <c r="AE96" i="11" s="1"/>
  <c r="AE114" i="11" s="1"/>
  <c r="AE117" i="11" s="1"/>
  <c r="AF34" i="17" s="1"/>
  <c r="AF51" i="17" s="1"/>
  <c r="AF52" i="17" s="1"/>
  <c r="AE94" i="11"/>
  <c r="AF91" i="11" s="1"/>
  <c r="AD12" i="17" l="1"/>
  <c r="AC24" i="9"/>
  <c r="AN22" i="9"/>
  <c r="AG102" i="11"/>
  <c r="AG103" i="11"/>
  <c r="AG104" i="11" s="1"/>
  <c r="AO104" i="11" s="1"/>
  <c r="AF53" i="17"/>
  <c r="AD22" i="9"/>
  <c r="AF94" i="11"/>
  <c r="AG91" i="11" s="1"/>
  <c r="J36" i="4"/>
  <c r="J49" i="4"/>
  <c r="U49" i="4" s="1"/>
  <c r="U31" i="4"/>
  <c r="AG94" i="11" l="1"/>
  <c r="AG95" i="11"/>
  <c r="AG96" i="11" s="1"/>
  <c r="AG114" i="11" s="1"/>
  <c r="AG117" i="11" s="1"/>
  <c r="AH34" i="17" s="1"/>
  <c r="AH51" i="17" s="1"/>
  <c r="AH52" i="17" s="1"/>
  <c r="AF95" i="11"/>
  <c r="AF96" i="11" s="1"/>
  <c r="AO102" i="11"/>
  <c r="AO103" i="11" s="1"/>
  <c r="AH99" i="11"/>
  <c r="AE12" i="17"/>
  <c r="AD24" i="9"/>
  <c r="L35" i="4"/>
  <c r="V35" i="4" s="1"/>
  <c r="U36" i="4"/>
  <c r="AE22" i="9"/>
  <c r="AN24" i="9"/>
  <c r="L22" i="4"/>
  <c r="AF12" i="17" l="1"/>
  <c r="AE24" i="9"/>
  <c r="AF114" i="11"/>
  <c r="AF117" i="11" s="1"/>
  <c r="AG34" i="17" s="1"/>
  <c r="AG51" i="17" s="1"/>
  <c r="AG52" i="17" s="1"/>
  <c r="AG53" i="17" s="1"/>
  <c r="AO96" i="11"/>
  <c r="AO114" i="11" s="1"/>
  <c r="AO117" i="11" s="1"/>
  <c r="N23" i="4" s="1"/>
  <c r="W23" i="4" s="1"/>
  <c r="V22" i="4"/>
  <c r="L24" i="4"/>
  <c r="AP99" i="11"/>
  <c r="AH102" i="11"/>
  <c r="AI99" i="11" s="1"/>
  <c r="AH91" i="11"/>
  <c r="AO94" i="11"/>
  <c r="AO95" i="11" s="1"/>
  <c r="AI102" i="11" l="1"/>
  <c r="AJ99" i="11" s="1"/>
  <c r="AH103" i="11"/>
  <c r="AH104" i="11" s="1"/>
  <c r="AH53" i="17"/>
  <c r="AF22" i="9"/>
  <c r="AP91" i="11"/>
  <c r="AH94" i="11"/>
  <c r="AI91" i="11" s="1"/>
  <c r="L31" i="4"/>
  <c r="V24" i="4"/>
  <c r="L48" i="4"/>
  <c r="V48" i="4" s="1"/>
  <c r="AG12" i="17" l="1"/>
  <c r="AF24" i="9"/>
  <c r="AJ102" i="11"/>
  <c r="AK99" i="11" s="1"/>
  <c r="AI95" i="11"/>
  <c r="AI96" i="11" s="1"/>
  <c r="AI114" i="11" s="1"/>
  <c r="AI117" i="11" s="1"/>
  <c r="AJ34" i="17" s="1"/>
  <c r="AJ51" i="17" s="1"/>
  <c r="AJ52" i="17" s="1"/>
  <c r="AI94" i="11"/>
  <c r="AJ91" i="11" s="1"/>
  <c r="AI103" i="11"/>
  <c r="AI104" i="11" s="1"/>
  <c r="AH95" i="11"/>
  <c r="AH96" i="11" s="1"/>
  <c r="V31" i="4"/>
  <c r="L36" i="4"/>
  <c r="L49" i="4"/>
  <c r="V49" i="4" s="1"/>
  <c r="AG22" i="9"/>
  <c r="N35" i="4" l="1"/>
  <c r="W35" i="4" s="1"/>
  <c r="V36" i="4"/>
  <c r="AH114" i="11"/>
  <c r="AH117" i="11" s="1"/>
  <c r="AI34" i="17" s="1"/>
  <c r="AI51" i="17" s="1"/>
  <c r="AI52" i="17" s="1"/>
  <c r="AI53" i="17" s="1"/>
  <c r="AK102" i="11"/>
  <c r="AP102" i="11" s="1"/>
  <c r="AP103" i="11" s="1"/>
  <c r="AG24" i="9"/>
  <c r="AH12" i="17"/>
  <c r="AJ103" i="11"/>
  <c r="AJ104" i="11" s="1"/>
  <c r="AJ94" i="11"/>
  <c r="AK91" i="11" s="1"/>
  <c r="AJ95" i="11"/>
  <c r="AJ96" i="11" s="1"/>
  <c r="AJ114" i="11" s="1"/>
  <c r="AJ117" i="11" s="1"/>
  <c r="AK34" i="17" s="1"/>
  <c r="AK51" i="17" s="1"/>
  <c r="AK52" i="17" s="1"/>
  <c r="AO22" i="9"/>
  <c r="AJ53" i="17" l="1"/>
  <c r="AH22" i="9"/>
  <c r="AK95" i="11"/>
  <c r="AK96" i="11" s="1"/>
  <c r="AK114" i="11" s="1"/>
  <c r="AK117" i="11" s="1"/>
  <c r="AL34" i="17" s="1"/>
  <c r="AK94" i="11"/>
  <c r="AP94" i="11" s="1"/>
  <c r="AP95" i="11" s="1"/>
  <c r="AK103" i="11"/>
  <c r="AK104" i="11" s="1"/>
  <c r="AP104" i="11" s="1"/>
  <c r="N22" i="4"/>
  <c r="AO24" i="9"/>
  <c r="AL51" i="17" l="1"/>
  <c r="AM34" i="17"/>
  <c r="W22" i="4"/>
  <c r="N24" i="4"/>
  <c r="AK53" i="17"/>
  <c r="AI22" i="9"/>
  <c r="AH24" i="9"/>
  <c r="AI12" i="17"/>
  <c r="AP96" i="11"/>
  <c r="AP114" i="11" s="1"/>
  <c r="AP117" i="11" s="1"/>
  <c r="P23" i="4" s="1"/>
  <c r="AI24" i="9" l="1"/>
  <c r="AJ12" i="17"/>
  <c r="AN34" i="17"/>
  <c r="N48" i="4"/>
  <c r="W48" i="4" s="1"/>
  <c r="W24" i="4"/>
  <c r="N31" i="4"/>
  <c r="AL53" i="17"/>
  <c r="AJ22" i="9"/>
  <c r="AL52" i="17"/>
  <c r="AM52" i="17" s="1"/>
  <c r="AM51" i="17"/>
  <c r="N36" i="4" l="1"/>
  <c r="W31" i="4"/>
  <c r="N49" i="4"/>
  <c r="W49" i="4" s="1"/>
  <c r="AN53" i="17"/>
  <c r="AK22" i="9"/>
  <c r="AK12" i="17"/>
  <c r="AJ24" i="9"/>
  <c r="J76" i="1" l="1"/>
  <c r="K79" i="1" s="1"/>
  <c r="AK24" i="9"/>
  <c r="AL12" i="17"/>
  <c r="AM12" i="17" s="1"/>
  <c r="AP22" i="9"/>
  <c r="W36" i="4"/>
  <c r="P35" i="4"/>
  <c r="AN12" i="17" l="1"/>
  <c r="J29" i="1" s="1"/>
  <c r="P22" i="4"/>
  <c r="AP24" i="9"/>
  <c r="P24" i="4" l="1"/>
  <c r="J30" i="1"/>
  <c r="K32" i="1"/>
  <c r="P48" i="4" l="1"/>
  <c r="P31" i="4"/>
  <c r="K85" i="1"/>
  <c r="K33" i="1"/>
  <c r="K86" i="1"/>
  <c r="P36" i="4" l="1"/>
  <c r="J49" i="1" s="1"/>
  <c r="K50" i="1" s="1"/>
  <c r="P49" i="4"/>
  <c r="K91" i="1" s="1"/>
  <c r="K89" i="1" l="1"/>
  <c r="K80" i="1"/>
  <c r="K90" i="1" l="1"/>
  <c r="K84" i="1"/>
</calcChain>
</file>

<file path=xl/comments1.xml><?xml version="1.0" encoding="utf-8"?>
<comments xmlns="http://schemas.openxmlformats.org/spreadsheetml/2006/main">
  <authors>
    <author>Lusansky, Lars</author>
  </authors>
  <commentList>
    <comment ref="A13" authorId="0" shapeId="0">
      <text>
        <r>
          <rPr>
            <sz val="9"/>
            <color indexed="81"/>
            <rFont val="Arial"/>
            <family val="2"/>
          </rPr>
          <t xml:space="preserve">Ein volles Geschäftsjahr hat 12 Monate. Bei einem Rumpfgeschäftsjahr bitte eine geringere Anzahl erfassen. Bei einer Eröffnungsbilanz wird "0" voreingestellt.
</t>
        </r>
      </text>
    </comment>
    <comment ref="A23" authorId="0" shapeId="0">
      <text>
        <r>
          <rPr>
            <sz val="9"/>
            <color indexed="81"/>
            <rFont val="Arial"/>
            <family val="2"/>
          </rPr>
          <t xml:space="preserve">Bitte hier den Guthabenzins für liquide Mittel erfassen.
</t>
        </r>
      </text>
    </comment>
    <comment ref="A26" authorId="0" shapeId="0">
      <text>
        <r>
          <rPr>
            <sz val="9"/>
            <color indexed="81"/>
            <rFont val="Tahoma"/>
            <family val="2"/>
          </rPr>
          <t xml:space="preserve">Im Rahmen einer Gründung ist i.d.R. hier eine "0" zu erfassen. Wenn tatsächlich von Kunden Anzahlungen auf künftige Umsatzerlöse geleistet werden, können diese hier mit einer Verschiebung zwischen 1 bis 3 Perioden (Monat in den ersten beiden Jahren und Quartale ab dem dritten Jahr werden gleich behandelt) berücksichtigt werden.
</t>
        </r>
      </text>
    </comment>
    <comment ref="A27" authorId="0" shapeId="0">
      <text>
        <r>
          <rPr>
            <sz val="9"/>
            <color indexed="81"/>
            <rFont val="Arial"/>
            <family val="2"/>
          </rPr>
          <t>Die Anzahl der Wochen entspricht dem Zahlungsziel, das Sie gewähren.</t>
        </r>
      </text>
    </comment>
    <comment ref="A28" authorId="0" shapeId="0">
      <text>
        <r>
          <rPr>
            <sz val="9"/>
            <color indexed="81"/>
            <rFont val="Arial"/>
            <family val="2"/>
          </rPr>
          <t>Die Anzahl der Wochen entspricht dem Zahlungsziel, das Ihnen gewährt wird.</t>
        </r>
      </text>
    </comment>
    <comment ref="A29" authorId="0" shapeId="0">
      <text>
        <r>
          <rPr>
            <sz val="9"/>
            <color indexed="81"/>
            <rFont val="Arial"/>
            <family val="2"/>
          </rPr>
          <t>Die Anzahl der Wochen entspricht dem Zahlungsziel, das Ihnen gewährt wird.</t>
        </r>
      </text>
    </comment>
    <comment ref="A30" authorId="0" shapeId="0">
      <text>
        <r>
          <rPr>
            <sz val="9"/>
            <color indexed="81"/>
            <rFont val="Arial"/>
            <family val="2"/>
          </rPr>
          <t>Die Anzahl der Wochen entspricht dem Zahlungsziel, das Ihnen gewährt wird.</t>
        </r>
      </text>
    </comment>
    <comment ref="A31" authorId="0" shapeId="0">
      <text>
        <r>
          <rPr>
            <sz val="9"/>
            <color indexed="81"/>
            <rFont val="Arial"/>
            <family val="2"/>
          </rPr>
          <t>Die Anzahl der Wochen entspricht dem Zahlungsziel, das Ihnen gewährt wird.</t>
        </r>
      </text>
    </comment>
    <comment ref="A36" authorId="0" shapeId="0">
      <text>
        <r>
          <rPr>
            <sz val="9"/>
            <color indexed="81"/>
            <rFont val="Arial"/>
            <family val="2"/>
          </rPr>
          <t>Saldovorträge zu Beginn der Planung müssen im Planzeitraum liquiditätswirksam aufgelöst werden. In der ersten Spalte legen Sie fest, nach wievielen Monaten mit der Auflösung begonnen werden soll und in der zweiten Spalte, nach wievielen Monaten die Auflösung beeendet sein soll. Dabei muss der Wert in der 2. Spalte &gt; oder = dem Wert der ersten Spalte sein.</t>
        </r>
        <r>
          <rPr>
            <sz val="9"/>
            <color indexed="81"/>
            <rFont val="Tahoma"/>
            <family val="2"/>
          </rPr>
          <t xml:space="preserve">
</t>
        </r>
      </text>
    </comment>
    <comment ref="A43" authorId="0" shapeId="0">
      <text>
        <r>
          <rPr>
            <sz val="9"/>
            <color indexed="81"/>
            <rFont val="Arial"/>
            <family val="2"/>
          </rPr>
          <t>Saldovorträge zu Beginn der Planung müssen im Planzeitraum liquiditätswirksam aufgelöst werden. In der ersten Spalte legen Sie fest, nach wievielen Monaten mit der Auflösung begonnen werden soll und in der zweiten Spalte, nach wievielen Monaten die Auflösung beeendet sein soll. Dabei muss der Wert in der 2. Spalte &gt; oder = dem Wert der ersten Spalte sein.</t>
        </r>
        <r>
          <rPr>
            <sz val="9"/>
            <color indexed="81"/>
            <rFont val="Tahoma"/>
            <family val="2"/>
          </rPr>
          <t xml:space="preserve">
</t>
        </r>
      </text>
    </comment>
    <comment ref="A60" authorId="0" shapeId="0">
      <text>
        <r>
          <rPr>
            <sz val="9"/>
            <color indexed="81"/>
            <rFont val="Arial"/>
            <family val="2"/>
          </rPr>
          <t>Diese Angaben entsprechen den maximalen Richtlinien-Vorgaben und sollten daher unverändert bleiben, können im Einzelfall von der IBB aber angepasst werden.</t>
        </r>
        <r>
          <rPr>
            <sz val="9"/>
            <color indexed="81"/>
            <rFont val="Tahoma"/>
            <family val="2"/>
          </rPr>
          <t xml:space="preserve">
</t>
        </r>
      </text>
    </comment>
    <comment ref="A70" authorId="0" shapeId="0">
      <text>
        <r>
          <rPr>
            <sz val="9"/>
            <color indexed="81"/>
            <rFont val="Arial"/>
            <family val="2"/>
          </rPr>
          <t>Diese Angaben entsprechen den maximalen Richtlinien-Vorgaben, wenn das Ankerprojekt aus Pro FIT finanziert werden soll und sollten in diesem Fall daher unverändert bleiben, können im Einzelfall von der IBB aber angepasst werden. Sofern ein anderes Förderprogramm als Ankerprojekt dient, pflegen Sie die Werte entsprechend den Förderbedingungen.</t>
        </r>
        <r>
          <rPr>
            <sz val="9"/>
            <color indexed="81"/>
            <rFont val="Tahoma"/>
            <family val="2"/>
          </rPr>
          <t xml:space="preserve">
</t>
        </r>
      </text>
    </comment>
    <comment ref="A73" authorId="0" shapeId="0">
      <text>
        <r>
          <rPr>
            <sz val="9"/>
            <color indexed="81"/>
            <rFont val="Arial"/>
            <family val="2"/>
          </rPr>
          <t>Der Anteil ist individuell zu schätzen und abhängig von der Art des Ankerprojekts.</t>
        </r>
        <r>
          <rPr>
            <b/>
            <sz val="9"/>
            <color indexed="81"/>
            <rFont val="Arial"/>
            <family val="2"/>
          </rPr>
          <t xml:space="preserve">
</t>
        </r>
      </text>
    </comment>
  </commentList>
</comments>
</file>

<file path=xl/comments2.xml><?xml version="1.0" encoding="utf-8"?>
<comments xmlns="http://schemas.openxmlformats.org/spreadsheetml/2006/main">
  <authors>
    <author>Lusansky, Lars</author>
  </authors>
  <commentList>
    <comment ref="A15" authorId="0" shapeId="0">
      <text>
        <r>
          <rPr>
            <sz val="9"/>
            <color indexed="81"/>
            <rFont val="Arial"/>
            <family val="2"/>
          </rPr>
          <t>Bitte aufteilen, wenn Summe aus mehreren Darlehen besteht; ansonsten den Anfangsbestand bei Darlehen Nr. 1 eintragen.</t>
        </r>
      </text>
    </comment>
    <comment ref="A57" authorId="0" shapeId="0">
      <text>
        <r>
          <rPr>
            <sz val="9"/>
            <color indexed="81"/>
            <rFont val="Arial"/>
            <family val="2"/>
          </rPr>
          <t>Bitte aufteilen, wenn Summe aus mehreren Darlehen besteht; ansonsten den Anfangsbestand bei Darlehen Nr. 1 eintragen.</t>
        </r>
      </text>
    </comment>
  </commentList>
</comments>
</file>

<file path=xl/sharedStrings.xml><?xml version="1.0" encoding="utf-8"?>
<sst xmlns="http://schemas.openxmlformats.org/spreadsheetml/2006/main" count="1293" uniqueCount="480">
  <si>
    <t>A K T I V A</t>
  </si>
  <si>
    <t>Anlagevermögen</t>
  </si>
  <si>
    <t>Finanzanlagen</t>
  </si>
  <si>
    <t>Beteiligungen</t>
  </si>
  <si>
    <t>Sonstige Aktiva</t>
  </si>
  <si>
    <t>Umlaufvermögen II</t>
  </si>
  <si>
    <t>Umlaufvermögen I</t>
  </si>
  <si>
    <t>P A S S I V A</t>
  </si>
  <si>
    <t>Gezeichn. Kapital</t>
  </si>
  <si>
    <t>Eigenkapital</t>
  </si>
  <si>
    <t>Gesellschafterdarlehen</t>
  </si>
  <si>
    <t>Sonstige Passiva</t>
  </si>
  <si>
    <t>Sozialkapital</t>
  </si>
  <si>
    <t>Name des Unternehmens:</t>
  </si>
  <si>
    <t>Sachanlagen</t>
  </si>
  <si>
    <t>Wertpapiere</t>
  </si>
  <si>
    <t>zweifelhafte Forderungen</t>
  </si>
  <si>
    <t>Debitoren</t>
  </si>
  <si>
    <t>Flüssige Mittel</t>
  </si>
  <si>
    <t>Art des Jahresabschlusses:</t>
  </si>
  <si>
    <t>Eröffnungsbilanz</t>
  </si>
  <si>
    <t>vollständiger Jahresabschluss</t>
  </si>
  <si>
    <t>Name</t>
  </si>
  <si>
    <t>Pull-Down</t>
  </si>
  <si>
    <t>Zellwert</t>
  </si>
  <si>
    <t>EB</t>
  </si>
  <si>
    <t>JA</t>
  </si>
  <si>
    <t>G_JA</t>
  </si>
  <si>
    <t>Darstellung der bilanziellen Entwicklung</t>
  </si>
  <si>
    <t>immaterielle Vermögensgegenstände</t>
  </si>
  <si>
    <t>sonstiges Anlagevermögen</t>
  </si>
  <si>
    <t>sonstige Finanzanlagen</t>
  </si>
  <si>
    <t>Forderungen an nahestehende Unternehmen</t>
  </si>
  <si>
    <t>Vorräte Roh-,Hilfs- und Betriebsstoffe</t>
  </si>
  <si>
    <t>Vorräte unfertige Erzeugnisse</t>
  </si>
  <si>
    <t>Vorräte fertige Erzeugnisse</t>
  </si>
  <si>
    <t>Geleistete Anzahlungen für Vorräte</t>
  </si>
  <si>
    <t>sonstige Forderungen und Vermögensgegenstände mit einer Restlaufzeit &gt; 1 Jahr</t>
  </si>
  <si>
    <t>Forderungen Finanzamt mit einer Restlaufzeit &lt; 1 Jahr</t>
  </si>
  <si>
    <t>sonstige Forderungen und Vermögensgegenstände mit einer Restlaufzeit &lt; 1 Jahr</t>
  </si>
  <si>
    <t>aktiver Rechnungsabgrenzungsposten</t>
  </si>
  <si>
    <t>Zugang zum Sachanlagevermögen</t>
  </si>
  <si>
    <t>typische stille Beteiligung</t>
  </si>
  <si>
    <t>Sonderposten mit Rücklagenanteil</t>
  </si>
  <si>
    <t>Konsolidierungsausgleichsposten</t>
  </si>
  <si>
    <t>sonstige langfristige Verbindlichkeiten</t>
  </si>
  <si>
    <t>langfristige Rückstellungen</t>
  </si>
  <si>
    <t>sonstige langfristige Verbindlichkeiten gegenüber Kreditinstituten</t>
  </si>
  <si>
    <t>langfristige Verbindlichkeiten</t>
  </si>
  <si>
    <t>sonstige mittelfristige Verbindlichkeiten gegenüber Kreditinstituten</t>
  </si>
  <si>
    <t>erhaltene Anzahlungen auf Bestellungen</t>
  </si>
  <si>
    <t>sonstige mittelfristige Verbindlichkeiten</t>
  </si>
  <si>
    <t>mittelfristige Rückstellungen</t>
  </si>
  <si>
    <t>mittelfristige Verbindlichkeiten</t>
  </si>
  <si>
    <t>Verbindlichkeiten gegenüber nahestehenden Unternehmen</t>
  </si>
  <si>
    <t>sonstige Tilgungsdarlehen mit einer Restlaufzeit &lt; 1 Jahr</t>
  </si>
  <si>
    <t>Kontokorrentkredit</t>
  </si>
  <si>
    <t>Kreditoren</t>
  </si>
  <si>
    <t>Verbindlichkeiten gegenüber Finanzamt mit einer Restlaufzeit &lt; 1 Jahr</t>
  </si>
  <si>
    <t>Verbindlichkeiten aus Sozialversicherungen und Personal mit einer Restlaufzeit &lt; 1 Jahr</t>
  </si>
  <si>
    <t>sonstige Verbindlichkeiten mit einer Restlaufzeit &lt; 1 Jahr</t>
  </si>
  <si>
    <t>passiver Rechnungsabgrenzungsposten</t>
  </si>
  <si>
    <t>sonstige kurzfristige Rückstellungen</t>
  </si>
  <si>
    <t>kurzfristige Verbindlichkeiten</t>
  </si>
  <si>
    <t>Eventualverbindlichkeiten</t>
  </si>
  <si>
    <t>BILANZSUMME (AKTIVA)</t>
  </si>
  <si>
    <t>BILANZSUMME (PASSIVA)</t>
  </si>
  <si>
    <t>Euro</t>
  </si>
  <si>
    <t>Soll</t>
  </si>
  <si>
    <t>Haben</t>
  </si>
  <si>
    <t>prospektive Bilanz per</t>
  </si>
  <si>
    <t>Vorgehensweise bei der Erfassung des Bilanzstatus:</t>
  </si>
  <si>
    <t>G_BWA</t>
  </si>
  <si>
    <t>Erfassung von Soll- und Haben-Buchungen des Jahres</t>
  </si>
  <si>
    <t>Direkteingabe der saldierten Werte</t>
  </si>
  <si>
    <t>SH_B</t>
  </si>
  <si>
    <t>Saldo</t>
  </si>
  <si>
    <t>Darstellung der Gewinn- und Verlustrechnung</t>
  </si>
  <si>
    <t>Umsatzerlöse</t>
  </si>
  <si>
    <t>Betriebsleistung</t>
  </si>
  <si>
    <t>Rohertrag</t>
  </si>
  <si>
    <t>Teil-Betriebsergebnis</t>
  </si>
  <si>
    <t>Betriebsergebnis</t>
  </si>
  <si>
    <t>Neutrales Ergebnis</t>
  </si>
  <si>
    <t>Jahresergebnis</t>
  </si>
  <si>
    <t>Bilanzergebnis</t>
  </si>
  <si>
    <t>-/+ Entnahmen/Einlagen</t>
  </si>
  <si>
    <t xml:space="preserve">   - Gesellschafterbezüge</t>
  </si>
  <si>
    <t>Beschäftigte (Durchschnitt)</t>
  </si>
  <si>
    <t>zusätzliche Auszubildende</t>
  </si>
  <si>
    <t>%</t>
  </si>
  <si>
    <t>GuV-Plan</t>
  </si>
  <si>
    <t>GuV-Plan per</t>
  </si>
  <si>
    <t>Kennzahlen</t>
  </si>
  <si>
    <t>Umsatzrentabilität  (%)</t>
  </si>
  <si>
    <t>Eigenkapitalrentabilität (%)</t>
  </si>
  <si>
    <t>Veränd. zum Vorjahr</t>
  </si>
  <si>
    <t>Planperiode</t>
  </si>
  <si>
    <t>Management / Verwaltung</t>
  </si>
  <si>
    <t>N. N.</t>
  </si>
  <si>
    <t>Gesamt</t>
  </si>
  <si>
    <t>Forschung / Entwicklung</t>
  </si>
  <si>
    <t>Produktion / Aufträge</t>
  </si>
  <si>
    <t>Marketing / Vertrieb</t>
  </si>
  <si>
    <t>Personalausgaben Gesamt</t>
  </si>
  <si>
    <t>Planung der Personalausgaben (Arbeitsgeberbrutto-Ausgaben in EUR)</t>
  </si>
  <si>
    <t>Zwischensumme</t>
  </si>
  <si>
    <t>Anteil am Ankerprojekt in %</t>
  </si>
  <si>
    <t>Anteil am Umsatz-/Projektgeschäft in %</t>
  </si>
  <si>
    <t>Anteil Frühphasenprojekt in %</t>
  </si>
  <si>
    <t>Hilfstabelle - Umrechnung der Kapazitäten in Euro</t>
  </si>
  <si>
    <t>Planung der Betriebsausgaben (in EUR)</t>
  </si>
  <si>
    <t>Raumkosten (Miete, Gas/Wasser/Strom, Reinigung)</t>
  </si>
  <si>
    <t>Versicherungen, Beiträge, Abgaben</t>
  </si>
  <si>
    <t>Reparaturen und Instandhaltungen/Wartung</t>
  </si>
  <si>
    <t>Fahrzeugkosten</t>
  </si>
  <si>
    <t>Kommunikationskosten (Porto, Telefon, Internet)</t>
  </si>
  <si>
    <t>Werbe- und Reisekosten</t>
  </si>
  <si>
    <t>Fortbildungskosten</t>
  </si>
  <si>
    <t>Bürobedarf / Zeitschriften / Bücher</t>
  </si>
  <si>
    <t>Buchführung / Steuerberatung / Abschlusskosten</t>
  </si>
  <si>
    <t>Nebenkosten des Geldverkehrs</t>
  </si>
  <si>
    <t>Betriebsbedarf, Werkzeuge / Kleinteile</t>
  </si>
  <si>
    <t>Rechts- und Beratungskosten</t>
  </si>
  <si>
    <t>Betriebsausgaben für das Ankerprojekt</t>
  </si>
  <si>
    <t>Nutzungsausgaben</t>
  </si>
  <si>
    <t>Schutzrechtsanmeldungen</t>
  </si>
  <si>
    <t>Betriebsausgaben Gesamt</t>
  </si>
  <si>
    <t>Planung der Investitionsausgaben (in EUR)</t>
  </si>
  <si>
    <t>allgemeine Betriebs- und Geschäftsausstattung</t>
  </si>
  <si>
    <t>Büroeinrichtung</t>
  </si>
  <si>
    <t>Bürotechnik</t>
  </si>
  <si>
    <t>sonstiges</t>
  </si>
  <si>
    <t>Investitionen in Zusammenhang mit dem Ankerprojekt</t>
  </si>
  <si>
    <t>Investitionsausgaben Gesamt</t>
  </si>
  <si>
    <t>N.N.</t>
  </si>
  <si>
    <t>Planung der Abschreibungen für Sachanlagevermögen (in EUR)</t>
  </si>
  <si>
    <t>vorhandenes Anlagevermögen gem. Bilanz</t>
  </si>
  <si>
    <t>Datum Beginn Planungszeitraum:</t>
  </si>
  <si>
    <t>vorläufiger Jahresabschluss / BWA zum Bilanzstichtag</t>
  </si>
  <si>
    <t>BWA</t>
  </si>
  <si>
    <t>Text</t>
  </si>
  <si>
    <t>vorläufiger Jahresabschluss / BWA</t>
  </si>
  <si>
    <t>Jahresabschluss</t>
  </si>
  <si>
    <t>Datum des nächsten Bilanzstichtages:</t>
  </si>
  <si>
    <t>Datum des letzten Jahresabschlusses / des vorläufigen Jahresabschlusses / der Eröffnungsbilanz (Stichtag per):</t>
  </si>
  <si>
    <t>Planjahr 1</t>
  </si>
  <si>
    <t>Planjahr 2</t>
  </si>
  <si>
    <t>Planjahr 3</t>
  </si>
  <si>
    <t>Planjahr 4</t>
  </si>
  <si>
    <t>Planjahr 5</t>
  </si>
  <si>
    <t>Investitionen gem. Planung</t>
  </si>
  <si>
    <t>Zwischensumme Anlagevermögen vor Abschreibung</t>
  </si>
  <si>
    <t>Abschreibungen</t>
  </si>
  <si>
    <t>Anlagevermögen nach Abschreibungen</t>
  </si>
  <si>
    <t>Produkt 1</t>
  </si>
  <si>
    <t>Produkt 2</t>
  </si>
  <si>
    <t>Produkt 3</t>
  </si>
  <si>
    <t>Produkt 4</t>
  </si>
  <si>
    <t>Produkt 5</t>
  </si>
  <si>
    <t>Summe der Umsatzerlöse</t>
  </si>
  <si>
    <t>Bestandserhöhungen</t>
  </si>
  <si>
    <t>Bestandsverringungen</t>
  </si>
  <si>
    <t>aktivierte Eigenleistungen</t>
  </si>
  <si>
    <t>Fremdleistungen</t>
  </si>
  <si>
    <t>sonstige betriebliche Erträge</t>
  </si>
  <si>
    <t>Sonstige Erträge</t>
  </si>
  <si>
    <t>Summe der sonstigen Erträge</t>
  </si>
  <si>
    <t>Summe der Ausgaben</t>
  </si>
  <si>
    <t>Planung des neutralen Ergebnisses (in EUR)</t>
  </si>
  <si>
    <t>Förderzuschüsse</t>
  </si>
  <si>
    <t>Zuschüsse aus der Frühphase 1</t>
  </si>
  <si>
    <t>Zuschüsse aus dem Ankerprojekt</t>
  </si>
  <si>
    <t>sonstige Zuschüsse</t>
  </si>
  <si>
    <t>Summe Zuschüsse</t>
  </si>
  <si>
    <t>Weitere unternehmensneutrale Kosten und Erträge</t>
  </si>
  <si>
    <t>sonstige neutrale Erträge</t>
  </si>
  <si>
    <t>sonstige neutrale Aufwendungen</t>
  </si>
  <si>
    <t>Summe neutrales Ergebnis</t>
  </si>
  <si>
    <t>Planung des Zuflusses von Eigen- und Fremdkapital (in EUR)</t>
  </si>
  <si>
    <t>Erhöhung Stammkapital</t>
  </si>
  <si>
    <t>Einzahlung Kapitalrücklage</t>
  </si>
  <si>
    <t>Summe Eigenkapital</t>
  </si>
  <si>
    <t>Anfangsbestand</t>
  </si>
  <si>
    <t>Summe Anfangsbestand gem. Bilanz</t>
  </si>
  <si>
    <t>Gesellschafterdarlehen 1</t>
  </si>
  <si>
    <t>Erhöhung</t>
  </si>
  <si>
    <t>Tilgung</t>
  </si>
  <si>
    <t>Durchschnittliche Valuta</t>
  </si>
  <si>
    <t>Gesellschafterdarlehen 2</t>
  </si>
  <si>
    <t>Kontrollsumme aufgeteilter Anfangsbestand</t>
  </si>
  <si>
    <t>Anfangsbestand der Planperiode</t>
  </si>
  <si>
    <t>Endbestand der Planperiode</t>
  </si>
  <si>
    <t>Gesellschafterdarlehen 3</t>
  </si>
  <si>
    <t>Fremdkapitaldarlehen 1</t>
  </si>
  <si>
    <t>Fremdkapitaldarlehen 2</t>
  </si>
  <si>
    <t>Fremdkapitaldarlehen 3</t>
  </si>
  <si>
    <t>Summe Anfangsbestand übrige Darlehen gem. Bilanz</t>
  </si>
  <si>
    <t>Fremdkapital im Sinne von Darlehen</t>
  </si>
  <si>
    <t>Förderdarlehen in Zusammenhang mit der Frühphasenfinanzierung</t>
  </si>
  <si>
    <t>Pro FIT Frühphase 1</t>
  </si>
  <si>
    <t>Pro FIT Frühphase 2</t>
  </si>
  <si>
    <t>Ankerprojekt</t>
  </si>
  <si>
    <t>Summe Zinsen</t>
  </si>
  <si>
    <t>Zwischensumme Zinsen</t>
  </si>
  <si>
    <t>Zwischensumme Erhöhung</t>
  </si>
  <si>
    <t>Zwischensumme Tilgung</t>
  </si>
  <si>
    <t>Summe Kapitalzufluss</t>
  </si>
  <si>
    <t>Summe Kapitalabfluss</t>
  </si>
  <si>
    <t>Erhaltene Anzahlungen aus zukünftigen Umsatzerlösen</t>
  </si>
  <si>
    <t>Mit Anzahlungen verrechnete Umsatzerlöse</t>
  </si>
  <si>
    <t>Saldo (=Verbindlichkeiten aus erhaltenen Anzahlungen)</t>
  </si>
  <si>
    <t>Zwischensumme Fremdleistungen</t>
  </si>
  <si>
    <t>Bestandserhöhungen für Roh-, Hilfs- und Betriebsstoffe</t>
  </si>
  <si>
    <t>Bestandsverringerungen für Roh-, Hilfs- und Betriebsstoffe</t>
  </si>
  <si>
    <t>Saldo (=Bestand an Roh-, Hilfs- und Betriebsstoffe)</t>
  </si>
  <si>
    <t>Auflösung von Rücklagen/Rückstellungen</t>
  </si>
  <si>
    <t>Bildung von Rücklagen/Rückstellungen</t>
  </si>
  <si>
    <t>Verteilung der Kosten und Erträge und Berechnung der Mehrwertsteuer (in EUR)</t>
  </si>
  <si>
    <t>+ Mehrwertsteuer</t>
  </si>
  <si>
    <t>Umsatzerlöse (brutto)</t>
  </si>
  <si>
    <t>+/- Anzahlungen</t>
  </si>
  <si>
    <t>G_Verz_Umsatz</t>
  </si>
  <si>
    <t>Einzahlungen in der Planperiode</t>
  </si>
  <si>
    <t>Restforderungen /-verbindlichkeiten</t>
  </si>
  <si>
    <t>+ Vorsteuer</t>
  </si>
  <si>
    <t>Aufwand für Material und Fremdleistungen</t>
  </si>
  <si>
    <t>+/- Bestandsveränderungen Material</t>
  </si>
  <si>
    <t>Kosten für Material und Fremdleistungen (netto)</t>
  </si>
  <si>
    <t>Kosten für Material und Fremdleistungen (brutto)</t>
  </si>
  <si>
    <t>Auszahlungen in der Planperiode</t>
  </si>
  <si>
    <t>sonstige betriebliche Kosten</t>
  </si>
  <si>
    <t>sonstige betriebliche Kosten (brutto)</t>
  </si>
  <si>
    <t>Investitionen</t>
  </si>
  <si>
    <t>Investitionen (brutto)</t>
  </si>
  <si>
    <t>- Vorsteuer aus Investitionen</t>
  </si>
  <si>
    <t>Mehrwertsteuerzahllast</t>
  </si>
  <si>
    <t>Mehrwertsteuer aus Umsatzerlösen</t>
  </si>
  <si>
    <t>- Vorsteuer aus Material / Fremdleistungen</t>
  </si>
  <si>
    <t>- Vorsteuer aus betrieblichen Kosten</t>
  </si>
  <si>
    <t>Personalaufwand</t>
  </si>
  <si>
    <t>70 Prozent</t>
  </si>
  <si>
    <t>Übersicht über die für die Frühphase relevanten Ausgaben (in EUR)</t>
  </si>
  <si>
    <t>Gesamtausgaben</t>
  </si>
  <si>
    <t>Personalausgaben</t>
  </si>
  <si>
    <t>Investitionsausgaben</t>
  </si>
  <si>
    <t>Betriebsausgaben</t>
  </si>
  <si>
    <t>sonstige Ausgaben</t>
  </si>
  <si>
    <t>Beginn Planperiode</t>
  </si>
  <si>
    <t>Ende Planperiode</t>
  </si>
  <si>
    <t>Anzahl Tage in der Planperiode</t>
  </si>
  <si>
    <t>Beginn Frühphase 1</t>
  </si>
  <si>
    <t>Ende Frühphase 2</t>
  </si>
  <si>
    <t>Anteil Frühphase 1 in %</t>
  </si>
  <si>
    <t>Ende Frühphase 1</t>
  </si>
  <si>
    <t>Beginn Frühphase 2</t>
  </si>
  <si>
    <t>Anteil Frühphase 2 in %</t>
  </si>
  <si>
    <t>Ausgaben Frühphase 1</t>
  </si>
  <si>
    <t>Ausgaben Frühphase 2</t>
  </si>
  <si>
    <t>FRÜHPHASE GESAMT</t>
  </si>
  <si>
    <t>Ausgaben in Euro</t>
  </si>
  <si>
    <t>Finanzierung in Euro</t>
  </si>
  <si>
    <t>Eigenanteil</t>
  </si>
  <si>
    <r>
      <t xml:space="preserve">Zuschuss aus </t>
    </r>
    <r>
      <rPr>
        <i/>
        <sz val="10"/>
        <rFont val="Arial"/>
        <family val="2"/>
      </rPr>
      <t>Pro</t>
    </r>
    <r>
      <rPr>
        <sz val="10"/>
        <rFont val="Arial"/>
        <family val="2"/>
      </rPr>
      <t xml:space="preserve"> FIT </t>
    </r>
  </si>
  <si>
    <r>
      <t xml:space="preserve">Darlehen aus </t>
    </r>
    <r>
      <rPr>
        <i/>
        <sz val="10"/>
        <rFont val="Arial"/>
        <family val="2"/>
      </rPr>
      <t>Pro</t>
    </r>
    <r>
      <rPr>
        <sz val="10"/>
        <rFont val="Arial"/>
        <family val="2"/>
      </rPr>
      <t xml:space="preserve"> FIT </t>
    </r>
  </si>
  <si>
    <t>Gesamt in %</t>
  </si>
  <si>
    <t>Gesamt in EUR</t>
  </si>
  <si>
    <t>Höchstbetrag Frühphase 1</t>
  </si>
  <si>
    <t>Höchstbetrag Frühphase 2 (kumuliert mit Frühphase 1)</t>
  </si>
  <si>
    <t>Anteil Zuschuss Frühphase 1</t>
  </si>
  <si>
    <t>Anteil Darlehen Frühphase 1</t>
  </si>
  <si>
    <t>Eigenanteil Frühphase 1</t>
  </si>
  <si>
    <t>Eigenanteil Frühphase 2</t>
  </si>
  <si>
    <t>davon</t>
  </si>
  <si>
    <t>FRÜHPHASE 1</t>
  </si>
  <si>
    <t>FRÜHPHASE 2</t>
  </si>
  <si>
    <t>Gesamtfinanzierung</t>
  </si>
  <si>
    <r>
      <rPr>
        <b/>
        <i/>
        <sz val="10"/>
        <rFont val="Arial"/>
        <family val="2"/>
      </rPr>
      <t>Pro</t>
    </r>
    <r>
      <rPr>
        <b/>
        <sz val="10"/>
        <rFont val="Arial"/>
        <family val="2"/>
      </rPr>
      <t xml:space="preserve"> FIT-Mittel gesamt</t>
    </r>
  </si>
  <si>
    <t>Materialausgaben</t>
  </si>
  <si>
    <t>sonstige Einzelausgaben</t>
  </si>
  <si>
    <t>Marketingkosten/Reisekosten</t>
  </si>
  <si>
    <t>Zuschuss</t>
  </si>
  <si>
    <t>rückzahlbare Mittel</t>
  </si>
  <si>
    <t>Fördermittel gesamt</t>
  </si>
  <si>
    <t>Höchstbetrag Zuschuss Ankerprojekt</t>
  </si>
  <si>
    <t>Höchstbetrag rückzahlbare Mittel Ankerprojekt</t>
  </si>
  <si>
    <t>Anteil Zuschuss Ankerprojekt</t>
  </si>
  <si>
    <t>Anteil Darlehen Ankerprojekt</t>
  </si>
  <si>
    <t>Eigenanteil Zuschuss Ankerprojekt</t>
  </si>
  <si>
    <t>Eigenanteil Darlehen Ankerprojekt</t>
  </si>
  <si>
    <t>Beginn Ankerprojekt</t>
  </si>
  <si>
    <t>Ende Ankerprojekt</t>
  </si>
  <si>
    <t>Ermittlung Zeitraum für Ankerprojekt</t>
  </si>
  <si>
    <t>Zinssatz p.a. / Zinsen</t>
  </si>
  <si>
    <t>Saldovortrag per</t>
  </si>
  <si>
    <t>Einzahlungen aus…</t>
  </si>
  <si>
    <t>Umsatzerlösen/Anzahlungen</t>
  </si>
  <si>
    <t>sonstigen neutralen Erträgen</t>
  </si>
  <si>
    <t>Erhöhung Kontokorrentkredit</t>
  </si>
  <si>
    <t>Ford. gegen Gesellschafter</t>
  </si>
  <si>
    <t>Ford. gegen nahestehende Unt.</t>
  </si>
  <si>
    <t>Einlagen/Kapitalzuführung</t>
  </si>
  <si>
    <t>Auszahlungen für…</t>
  </si>
  <si>
    <t>Materialeinkauf/Fremdleistungen</t>
  </si>
  <si>
    <t>Zinsaufwand</t>
  </si>
  <si>
    <t>sonst. betr. Aufwand</t>
  </si>
  <si>
    <t>neutrale Aufwendungen</t>
  </si>
  <si>
    <t>MwSt-Zahllast</t>
  </si>
  <si>
    <t>Rückführung Kontokorrentkredit</t>
  </si>
  <si>
    <t>Entnahmen/Ausschüttungen</t>
  </si>
  <si>
    <t>AUSZAHLUNGEN INSGESAMT</t>
  </si>
  <si>
    <t>ÜBER-/UNTERDECKUNG JE PERIODE</t>
  </si>
  <si>
    <t>ÜBER-/UNTERDECKUNG KUMULATIV</t>
  </si>
  <si>
    <t>sonst. Forderungen &gt;1 Jahr</t>
  </si>
  <si>
    <t>sonst. Forderungen &lt; 1 Jahr</t>
  </si>
  <si>
    <t>kurzfristige Rückstellungen und Verbindlichkeiten</t>
  </si>
  <si>
    <t>mittelfristige Rückstellungen und Verbindlichkeiten</t>
  </si>
  <si>
    <t>langfristige Rückstellungen und Verbindlichkeiten</t>
  </si>
  <si>
    <t>Anzahl Monate für Verteilung</t>
  </si>
  <si>
    <t>sonstige betriebliche Erträgen</t>
  </si>
  <si>
    <t>sonstigen Forderungen &gt;1 Jahr</t>
  </si>
  <si>
    <t>sonstigen Forderungen &lt; 1 Jahr</t>
  </si>
  <si>
    <t>zweifelhaften Forderungen</t>
  </si>
  <si>
    <t>Forderungen gegen Gesellschaftern</t>
  </si>
  <si>
    <t>Forderungen gegen nahestehende Unternehmen</t>
  </si>
  <si>
    <t>Erhöhung sonstige Tilgungsdarlehen</t>
  </si>
  <si>
    <t>Pro FIT Frühphase 1 (Darlehen)</t>
  </si>
  <si>
    <t>Pro FIT Frühphase 2 (Darlehen)</t>
  </si>
  <si>
    <t>Ankerprojekt (rückzahlbare Mittel)</t>
  </si>
  <si>
    <t>Ankerprojekt (Zuschüsse)</t>
  </si>
  <si>
    <t>Pro FIT Frühphase 1 (Zuschüsse)</t>
  </si>
  <si>
    <t>sonstige öffentlichen Zuschüssen/Zulagen</t>
  </si>
  <si>
    <t>Beginn-Monat</t>
  </si>
  <si>
    <t>Zweifelhafte Forderungen</t>
  </si>
  <si>
    <t>Personalaufwand (Vortrag)</t>
  </si>
  <si>
    <t>Personalaufwand (Planung)</t>
  </si>
  <si>
    <t>MwSt-Zahllast (Vortrag)</t>
  </si>
  <si>
    <t>MwSt-Zahllast (Planung)</t>
  </si>
  <si>
    <t>Rückführung Gesellschafterdarlehen</t>
  </si>
  <si>
    <t>Rückführung Frühphasenfinanzierung</t>
  </si>
  <si>
    <t>Rückführung Ankerprojekt</t>
  </si>
  <si>
    <t>Rückführung sonstige Tilgungsdarlehen</t>
  </si>
  <si>
    <t>Zinserträge (aus Überdeckung)</t>
  </si>
  <si>
    <t>Zinssatz für liquide Mittel</t>
  </si>
  <si>
    <t>Zinseinnahmen aus Liquiditätsüberdeckung</t>
  </si>
  <si>
    <t>Entnahmen / Ausschüttungen</t>
  </si>
  <si>
    <t>Zwischensumme Eigenkapital</t>
  </si>
  <si>
    <t>insgesamt</t>
  </si>
  <si>
    <t>Endbestand</t>
  </si>
  <si>
    <t>prospektive Bilanz</t>
  </si>
  <si>
    <t>sonstige Forderungen &gt; 1 Jahr</t>
  </si>
  <si>
    <t>sonstige Forderungen &lt; 1 Jahr</t>
  </si>
  <si>
    <t>Forderungen/Verbindlichkeiten Finanzamt</t>
  </si>
  <si>
    <t>Gezeichnetes Kapital und Kapitalrücklage</t>
  </si>
  <si>
    <t>Gewinnrücklage</t>
  </si>
  <si>
    <t>Forderungen Gesellschafter</t>
  </si>
  <si>
    <t>Verbindlichkeiten gegenüber Gesellschaftern</t>
  </si>
  <si>
    <t>Verbindlichkeiten gegenüber nahstehenden Unternehmen</t>
  </si>
  <si>
    <t>Verbindlichkeiten von nahestehenden Unternehmen</t>
  </si>
  <si>
    <t>Kontokorrent</t>
  </si>
  <si>
    <t>Verbindlichkeiten Personal/SV</t>
  </si>
  <si>
    <t>sonstige Verbindlichkeiten &lt; 1 Jahr</t>
  </si>
  <si>
    <t xml:space="preserve">langfristige Förderdarlehen </t>
  </si>
  <si>
    <t xml:space="preserve">mittelfristige Förderdarlehen </t>
  </si>
  <si>
    <t>kurzfristige Förderdarlehen mit einer Restlaufzeit &lt; 1 Jahr</t>
  </si>
  <si>
    <t>sonstige Tilgungsdarlehen &lt; 1 Jahr</t>
  </si>
  <si>
    <t>langfristige Förderdarlehen</t>
  </si>
  <si>
    <t>Flüssige Mittel/sonstige Verbindlichkeiten &lt; 1 Jahr</t>
  </si>
  <si>
    <t>Bilanzposition</t>
  </si>
  <si>
    <t>Allgemeine Angaben</t>
  </si>
  <si>
    <t>Angaben zum letzten vorliegenden Jahresabschluss</t>
  </si>
  <si>
    <t>Angaben zur letzten betriebswirtschaftlichen Auswertung</t>
  </si>
  <si>
    <t>allgemeine Angaben zur Unternehmensplanung</t>
  </si>
  <si>
    <t>Mehrwertsteuersatz</t>
  </si>
  <si>
    <t>Weitere Annahmen bei der Unternehmensplanung</t>
  </si>
  <si>
    <t>Dauer in Planungsperioden nach denen Anzahlungen umsatzwirksam werden</t>
  </si>
  <si>
    <t>Eingang von Umsatzerlösen nach … Wochen</t>
  </si>
  <si>
    <t>Bezahlung von Material und Fremdleistungen nach … Wochen</t>
  </si>
  <si>
    <t>Bezahlung sonstige betriebliche Ausgaben nach ... Wochen</t>
  </si>
  <si>
    <t>Bezahlung Investitionensgüter nach ... Wochen</t>
  </si>
  <si>
    <t>Bezahlung der Mehrwertsteuerzahllast nach ... Wochen</t>
  </si>
  <si>
    <r>
      <t xml:space="preserve">Zahlung der Personalausgaben nach ... Wochen </t>
    </r>
    <r>
      <rPr>
        <u/>
        <sz val="11"/>
        <color indexed="8"/>
        <rFont val="Arial"/>
        <family val="2"/>
      </rPr>
      <t>oder</t>
    </r>
    <r>
      <rPr>
        <sz val="11"/>
        <color indexed="8"/>
        <rFont val="Arial"/>
        <family val="2"/>
      </rPr>
      <t xml:space="preserve"> Zahlung der Personalausgaben in % im aktuellen Monat/Rest im Folgemonat</t>
    </r>
  </si>
  <si>
    <t>Beginn: … Monate nach Planungsbeginn</t>
  </si>
  <si>
    <t>Ende: … Monat nach Beginn</t>
  </si>
  <si>
    <t>Behandlung von Saldovorträgen im Rahmen der Unternehmensplanung</t>
  </si>
  <si>
    <t>Konditionen für die Frühphasenfinanzierung</t>
  </si>
  <si>
    <t>Konditionen für das Ankerprojekt</t>
  </si>
  <si>
    <t>Zinssatz für Darlehen Frühphase 1</t>
  </si>
  <si>
    <t>Zinssatz für Darlehen Frühphase 2</t>
  </si>
  <si>
    <t>Zinssatz für Darlehen Ankerprojekt</t>
  </si>
  <si>
    <t>Umsatzerlöse/Monat (EUR)</t>
  </si>
  <si>
    <t>Betriebsleistung/Monat (EUR)</t>
  </si>
  <si>
    <t>Anzahl Monate des letzten Jahresabschlussjahrs</t>
  </si>
  <si>
    <t>-</t>
  </si>
  <si>
    <t>Differenz Aktiva und Passiva</t>
  </si>
  <si>
    <t>kurzfristige Liquidität (EUR)</t>
  </si>
  <si>
    <t>mittelfristige Liquidität (EUR)</t>
  </si>
  <si>
    <t>Anlagendeckung I (%)</t>
  </si>
  <si>
    <t>Anlagendeckung II (%)</t>
  </si>
  <si>
    <t>wirtschaftliches Eigenkapital (EUR)</t>
  </si>
  <si>
    <t>Eigenkapitalquote (%)</t>
  </si>
  <si>
    <t>dynamischer Verschuldungsgrad (Jahre)</t>
  </si>
  <si>
    <t>Lagerdauer (Monate)</t>
  </si>
  <si>
    <t>Debitorenziel (Monate)</t>
  </si>
  <si>
    <t>Kreditorenziel (Monate)</t>
  </si>
  <si>
    <t>Betriebsleistung/Beschäftige (EUR)</t>
  </si>
  <si>
    <t>Veredelungsleistung/Beschäftigte (EUR)</t>
  </si>
  <si>
    <t>Personalaufwand/Beschäftigte (EUR)</t>
  </si>
  <si>
    <t>betrieblicher Cashflow (EUR)</t>
  </si>
  <si>
    <t>ausgewiesener Cashflow (EUR)</t>
  </si>
  <si>
    <t>G_MwSt</t>
  </si>
  <si>
    <t>Versionsnummer:</t>
  </si>
  <si>
    <t>Versionsdatum</t>
  </si>
  <si>
    <t>EINZAHLUNGEN INSGESAMT (OHNE ZINSERTRÄGE)</t>
  </si>
  <si>
    <t>Alter des Unternehmens in Monaten zum Zeitpunkt der Einreichung des Projektvorschlages</t>
  </si>
  <si>
    <t>Investitionen für Produktionsanlagen und andere Projekte / umsatzbezoge Investitionen</t>
  </si>
  <si>
    <t>Planung des Einnahmen einschließlich der sonstigen betrieblichen Erträge (in EUR)</t>
  </si>
  <si>
    <t>Planausgaben Gesamt (in EUR)</t>
  </si>
  <si>
    <t>davon Umsatz-/Projektgeschäft</t>
  </si>
  <si>
    <t>davon Ankerprojekt</t>
  </si>
  <si>
    <r>
      <t xml:space="preserve">davon </t>
    </r>
    <r>
      <rPr>
        <b/>
        <i/>
        <u/>
        <sz val="12"/>
        <color indexed="8"/>
        <rFont val="Arial"/>
        <family val="2"/>
      </rPr>
      <t>Pro</t>
    </r>
    <r>
      <rPr>
        <b/>
        <u/>
        <sz val="12"/>
        <color indexed="8"/>
        <rFont val="Arial"/>
        <family val="2"/>
      </rPr>
      <t xml:space="preserve"> FIT - Frühphasenföderung (in EUR)</t>
    </r>
  </si>
  <si>
    <t>davon Ankerprojekt (in EUR)</t>
  </si>
  <si>
    <t>Monatsultimo vor Planungsbeginn:</t>
  </si>
  <si>
    <t>Sonstiges</t>
  </si>
  <si>
    <t>Betriebsausgaben für Umsatz-/Projektgeschäft</t>
  </si>
  <si>
    <t>allgemeine Betriebsausgaben (sofern nicht Umsatz-/Projektgeschäft oder Ankerprojekt)</t>
  </si>
  <si>
    <t>Festlegung der Zeiträume für die Frühphasenförderung und das Ankerprojekt</t>
  </si>
  <si>
    <t>Beginn Frühphasenförderung Phase 1</t>
  </si>
  <si>
    <t>Ende Frühphasenförderung Phase 1</t>
  </si>
  <si>
    <t>Beginn Frühphasenförderung Phase 2</t>
  </si>
  <si>
    <t>Ende Frühphasenförderung Phase 2</t>
  </si>
  <si>
    <t>Anteil Frühphasenförderung in %</t>
  </si>
  <si>
    <t>Zwischensumme Materialausgaben</t>
  </si>
  <si>
    <r>
      <t xml:space="preserve">davon Frühphasenförderung </t>
    </r>
    <r>
      <rPr>
        <b/>
        <u/>
        <sz val="10"/>
        <color indexed="8"/>
        <rFont val="Arial"/>
        <family val="2"/>
      </rPr>
      <t>(Ausnahmefall!)</t>
    </r>
  </si>
  <si>
    <r>
      <rPr>
        <b/>
        <i/>
        <u/>
        <sz val="12"/>
        <color indexed="8"/>
        <rFont val="Arial"/>
        <family val="2"/>
      </rPr>
      <t>Pro</t>
    </r>
    <r>
      <rPr>
        <b/>
        <u/>
        <sz val="12"/>
        <color indexed="8"/>
        <rFont val="Arial"/>
        <family val="2"/>
      </rPr>
      <t xml:space="preserve"> FIT - Frühphasenförderung (in EUR)</t>
    </r>
  </si>
  <si>
    <r>
      <t xml:space="preserve">davon </t>
    </r>
    <r>
      <rPr>
        <b/>
        <u/>
        <sz val="12"/>
        <color indexed="8"/>
        <rFont val="Arial"/>
        <family val="2"/>
      </rPr>
      <t>Umsatz-/Projektgeschäft (in EUR)</t>
    </r>
  </si>
  <si>
    <t>Ausgaben für Fremdleistungen</t>
  </si>
  <si>
    <t>Investitionsausgaben für Anlagen und Geräte</t>
  </si>
  <si>
    <t>Ausgaben für die Nutzung von Anlagen und Geräten</t>
  </si>
  <si>
    <t>Ausgaben für Schutzrechtserstanmeldungen</t>
  </si>
  <si>
    <t>Ausgaben für Markteinführung/ Marktvorbereitung</t>
  </si>
  <si>
    <t>1_1</t>
  </si>
  <si>
    <t>Version</t>
  </si>
  <si>
    <t>Tabellenblatt</t>
  </si>
  <si>
    <t>Änderung</t>
  </si>
  <si>
    <t>Alle</t>
  </si>
  <si>
    <t>Ausblenden der nicht benötigten Plan-Tabellenblätter</t>
  </si>
  <si>
    <t>Ergebnis - Unternehmenskosten</t>
  </si>
  <si>
    <t>Neustrukturierung und Darstellung aller Ausgabenvarianten</t>
  </si>
  <si>
    <t>Ergebnis - Frühphasenförderung</t>
  </si>
  <si>
    <t>Rundung der Förderung auf glatte 10 TEUR</t>
  </si>
  <si>
    <t>Einheitliche Benennung von Ausgaben und Frühphasenförderung</t>
  </si>
  <si>
    <t>Angaben zum Unternehmen</t>
  </si>
  <si>
    <t>Erweiterung um Hinweise</t>
  </si>
  <si>
    <t>Ausblenden der nicht benötigten Angaben</t>
  </si>
  <si>
    <t>Formel bei Datum letzter JA</t>
  </si>
  <si>
    <r>
      <t xml:space="preserve">Bei der Ermittlung der in der der </t>
    </r>
    <r>
      <rPr>
        <i/>
        <sz val="11"/>
        <color indexed="10"/>
        <rFont val="Arial"/>
        <family val="2"/>
      </rPr>
      <t>Pro</t>
    </r>
    <r>
      <rPr>
        <sz val="11"/>
        <color indexed="10"/>
        <rFont val="Arial"/>
        <family val="2"/>
      </rPr>
      <t xml:space="preserve"> FIT-Frühphasenförderung förderfähigen Ausgaben sind all diejenigen Unternehmensaktivitäten und –ausgaben abzugrenzen, die entweder </t>
    </r>
  </si>
  <si>
    <r>
      <t>-</t>
    </r>
    <r>
      <rPr>
        <sz val="7"/>
        <color indexed="10"/>
        <rFont val="Times New Roman"/>
        <family val="1"/>
      </rPr>
      <t xml:space="preserve">       </t>
    </r>
    <r>
      <rPr>
        <sz val="11"/>
        <color indexed="10"/>
        <rFont val="Arial"/>
        <family val="2"/>
      </rPr>
      <t>dem der Unternehmensgründung zugrunde liegenden Innovationsprojekt („</t>
    </r>
    <r>
      <rPr>
        <u/>
        <sz val="11"/>
        <color indexed="10"/>
        <rFont val="Arial"/>
        <family val="2"/>
      </rPr>
      <t>Ankerprojekt</t>
    </r>
    <r>
      <rPr>
        <sz val="11"/>
        <color indexed="10"/>
        <rFont val="Arial"/>
        <family val="2"/>
      </rPr>
      <t xml:space="preserve">“) oder </t>
    </r>
  </si>
  <si>
    <r>
      <t>-</t>
    </r>
    <r>
      <rPr>
        <sz val="7"/>
        <color indexed="10"/>
        <rFont val="Times New Roman"/>
        <family val="1"/>
      </rPr>
      <t xml:space="preserve">       </t>
    </r>
    <r>
      <rPr>
        <sz val="11"/>
        <color indexed="10"/>
        <rFont val="Arial"/>
        <family val="2"/>
      </rPr>
      <t xml:space="preserve">dem </t>
    </r>
    <r>
      <rPr>
        <u/>
        <sz val="11"/>
        <color indexed="10"/>
        <rFont val="Arial"/>
        <family val="2"/>
      </rPr>
      <t>Umsatzgeschäft</t>
    </r>
    <r>
      <rPr>
        <sz val="11"/>
        <color indexed="10"/>
        <rFont val="Arial"/>
        <family val="2"/>
      </rPr>
      <t xml:space="preserve"> des Unternehmens zuzurechnen sind. </t>
    </r>
  </si>
  <si>
    <r>
      <t xml:space="preserve">Beide Elemente sind im Rahmen der </t>
    </r>
    <r>
      <rPr>
        <i/>
        <sz val="11"/>
        <color indexed="10"/>
        <rFont val="Arial"/>
        <family val="2"/>
      </rPr>
      <t>Pro</t>
    </r>
    <r>
      <rPr>
        <sz val="11"/>
        <color indexed="10"/>
        <rFont val="Arial"/>
        <family val="2"/>
      </rPr>
      <t xml:space="preserve"> FIT-Frühphasenförderung </t>
    </r>
    <r>
      <rPr>
        <u/>
        <sz val="11"/>
        <color indexed="10"/>
        <rFont val="Arial"/>
        <family val="2"/>
      </rPr>
      <t>nicht</t>
    </r>
    <r>
      <rPr>
        <sz val="11"/>
        <color indexed="10"/>
        <rFont val="Arial"/>
        <family val="2"/>
      </rPr>
      <t xml:space="preserve"> förderfähig.</t>
    </r>
  </si>
  <si>
    <r>
      <t xml:space="preserve">Alle Aktivitäten, die mit der Entwicklung und Markteinführung des angestrebten Technologieprodukts verbundenen sind, stellen ein zusammenhängendes Innovationsvorhaben dar. Dieses Innovationsvorhaben ist als „Ankerprojekt“ im Sinne der </t>
    </r>
    <r>
      <rPr>
        <i/>
        <sz val="11"/>
        <color indexed="10"/>
        <rFont val="Arial"/>
        <family val="2"/>
      </rPr>
      <t>Pro</t>
    </r>
    <r>
      <rPr>
        <sz val="11"/>
        <color indexed="10"/>
        <rFont val="Arial"/>
        <family val="2"/>
      </rPr>
      <t xml:space="preserve"> FIT-Frühphasenförderung anzusehen. Für die mit diesen Aktivitäten verbundenen Ausgaben kommt grundsätzlich nur eine </t>
    </r>
    <r>
      <rPr>
        <i/>
        <sz val="11"/>
        <color indexed="10"/>
        <rFont val="Arial"/>
        <family val="2"/>
      </rPr>
      <t>Pro</t>
    </r>
    <r>
      <rPr>
        <sz val="11"/>
        <color indexed="10"/>
        <rFont val="Arial"/>
        <family val="2"/>
      </rPr>
      <t xml:space="preserve"> FIT-Förderung im Rahmen der herkömmlichen Projektförderung in Frage. Diese Ausgaben sind daher im Rahmen der hier beantragten </t>
    </r>
    <r>
      <rPr>
        <i/>
        <sz val="11"/>
        <color indexed="10"/>
        <rFont val="Arial"/>
        <family val="2"/>
      </rPr>
      <t>Pro</t>
    </r>
    <r>
      <rPr>
        <sz val="11"/>
        <color indexed="10"/>
        <rFont val="Arial"/>
        <family val="2"/>
      </rPr>
      <t xml:space="preserve"> FIT-Frühphasenförderung </t>
    </r>
    <r>
      <rPr>
        <u/>
        <sz val="11"/>
        <color indexed="10"/>
        <rFont val="Arial"/>
        <family val="2"/>
      </rPr>
      <t>nicht</t>
    </r>
    <r>
      <rPr>
        <sz val="11"/>
        <color indexed="10"/>
        <rFont val="Arial"/>
        <family val="2"/>
      </rPr>
      <t xml:space="preserve"> </t>
    </r>
    <r>
      <rPr>
        <u/>
        <sz val="11"/>
        <color indexed="10"/>
        <rFont val="Arial"/>
        <family val="2"/>
      </rPr>
      <t>förderfähig</t>
    </r>
    <r>
      <rPr>
        <sz val="11"/>
        <color indexed="10"/>
        <rFont val="Arial"/>
        <family val="2"/>
      </rPr>
      <t xml:space="preserve">. </t>
    </r>
  </si>
  <si>
    <r>
      <t>Förderfähig</t>
    </r>
    <r>
      <rPr>
        <sz val="11"/>
        <color indexed="10"/>
        <rFont val="Arial"/>
        <family val="2"/>
      </rPr>
      <t xml:space="preserve"> im Rahmen der </t>
    </r>
    <r>
      <rPr>
        <i/>
        <sz val="11"/>
        <color indexed="10"/>
        <rFont val="Arial"/>
        <family val="2"/>
      </rPr>
      <t>Pro</t>
    </r>
    <r>
      <rPr>
        <sz val="11"/>
        <color indexed="10"/>
        <rFont val="Arial"/>
        <family val="2"/>
      </rPr>
      <t xml:space="preserve"> FIT-Frühphasenförderung sind stattdessen die Ausgaben zum Auf/-Ausbau und Betrieb des Unternehmens. Das betrifft insbesondere die (angemessenen) Personalausgaben für die Geschäftsführung/Verwaltung des Unternehmens, die Investitionen in die allgemeine Betriebs- und Geschäftsausstattung sowie die laufenden gewöhnlichen Betriebsausgaben. </t>
    </r>
  </si>
  <si>
    <t>In der Frühphase 1 sind unter Umständen auch weitere Personal- und Sachausgaben förderfähig, die der Vorbereitung des FuE-Ankerprojekts dienen (Einarbeitung Entwicklungspersonal, Erstellung Arbeitsplan, grundlegende Machbarkeitsstudien u. a.). Ab Beginn des Ankerprojekts sind insbesondere die Ausgaben für das FuE-, Produktions- und Vertriebspersonal dann grundsätzlich dem Ankerprojekt bzw. dem Umsatzgeschäft zuzurechnen.</t>
  </si>
  <si>
    <r>
      <t xml:space="preserve">Die zeitliche Planungsreichweite der </t>
    </r>
    <r>
      <rPr>
        <i/>
        <sz val="11"/>
        <color indexed="10"/>
        <rFont val="Arial"/>
        <family val="2"/>
      </rPr>
      <t>Pro</t>
    </r>
    <r>
      <rPr>
        <sz val="11"/>
        <color indexed="10"/>
        <rFont val="Arial"/>
        <family val="2"/>
      </rPr>
      <t xml:space="preserve"> FIT-Frühphasenförderung erstreckt sich bis zum Ende des Ankerprojekts bzw. bis zum Erreichen des Break-Even, ab dem von einer eigenständigen Innenfinanzierungskraft des Unternehmens ausgegangen wird.</t>
    </r>
  </si>
  <si>
    <t>Planung der sonstigen Ausgaben (in EUR)</t>
  </si>
  <si>
    <r>
      <t>im Programm zur Förderung von Forschung, Innovationen und Technologien (</t>
    </r>
    <r>
      <rPr>
        <i/>
        <sz val="11"/>
        <color indexed="10"/>
        <rFont val="Arial"/>
        <family val="2"/>
      </rPr>
      <t>Pro</t>
    </r>
    <r>
      <rPr>
        <sz val="11"/>
        <color indexed="10"/>
        <rFont val="Arial"/>
        <family val="2"/>
      </rPr>
      <t xml:space="preserve"> FIT) - Modul Frühphasenförderung</t>
    </r>
  </si>
  <si>
    <r>
      <t xml:space="preserve">Sofern das Unternehmen parallel zum Ankerprojekt bereits ein Umsatzgeschäft betreibt, sind die Ausgaben, die direkt im Zusammenhang mit den erwarteten Umsätzen anfallen, dem Umsatzgeschäft zuzurechnen. Diese Ausgaben sind im Rahmen der </t>
    </r>
    <r>
      <rPr>
        <i/>
        <sz val="11"/>
        <color indexed="10"/>
        <rFont val="Arial"/>
        <family val="2"/>
      </rPr>
      <t>Pro</t>
    </r>
    <r>
      <rPr>
        <sz val="11"/>
        <color indexed="10"/>
        <rFont val="Arial"/>
        <family val="2"/>
      </rPr>
      <t xml:space="preserve"> FIT-Frühphasenförderung ebenfalls </t>
    </r>
    <r>
      <rPr>
        <u/>
        <sz val="11"/>
        <color indexed="10"/>
        <rFont val="Arial"/>
        <family val="2"/>
      </rPr>
      <t>nicht förderfähig</t>
    </r>
    <r>
      <rPr>
        <sz val="11"/>
        <color indexed="10"/>
        <rFont val="Arial"/>
        <family val="2"/>
      </rPr>
      <t xml:space="preserve">. </t>
    </r>
  </si>
  <si>
    <t>1_2</t>
  </si>
  <si>
    <t>Ersetzen der Formel Monatsende durch Datums-Funktion</t>
  </si>
  <si>
    <t>Änderung Summenformel</t>
  </si>
  <si>
    <t>1_21</t>
  </si>
  <si>
    <t>HT_Frühphase_Anker</t>
  </si>
  <si>
    <t>Berücksichtigung des Endes der FP2 ab dem 3. Projektjahr im betrachteten Quartal durch Erweiterung der Formeln in Z21:AK21 und Z22:AK22 durch "UND(Datum_FP2_Ende&gt;Z14;Datum_FP2_Ende&lt;Z15)"</t>
  </si>
  <si>
    <t>Antragsnummer Zuschuss (Frühphase 1):</t>
  </si>
  <si>
    <t>Antragsnummer Darlehen (Frühphase 1 und 2):</t>
  </si>
  <si>
    <t>1.22</t>
  </si>
  <si>
    <t>1_22</t>
  </si>
  <si>
    <t>Umbenennen PV-Nummer in Antragsnummer Zuschuss und Antragsnummer in Antragsnummer Darlehen</t>
  </si>
  <si>
    <t>Antragsnummer abhängig von erfassten Werten</t>
  </si>
  <si>
    <r>
      <t>zum  Projektantrag 
im Programm zur Förderung von Forschung, Innovationen und Technologien (</t>
    </r>
    <r>
      <rPr>
        <i/>
        <sz val="11"/>
        <rFont val="Arial"/>
        <family val="2"/>
      </rPr>
      <t>Pro</t>
    </r>
    <r>
      <rPr>
        <sz val="11"/>
        <rFont val="Arial"/>
        <family val="2"/>
      </rPr>
      <t xml:space="preserve"> FIT) - Modul Frühphasenförderung</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</si>
</sst>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6" formatCode="0.0%"/>
    <numFmt numFmtId="167" formatCode="####\ ####"/>
    <numFmt numFmtId="168" formatCode="mmm/\ yyyy"/>
    <numFmt numFmtId="169" formatCode="#,##0.0"/>
  </numFmts>
  <fonts count="47" x14ac:knownFonts="1">
    <font>
      <sz val="11"/>
      <color theme="1"/>
      <name val="Calibri"/>
      <family val="2"/>
      <scheme val="minor"/>
    </font>
    <font>
      <sz val="11"/>
      <color indexed="8"/>
      <name val="Arial"/>
      <family val="2"/>
    </font>
    <font>
      <b/>
      <u/>
      <sz val="12"/>
      <color indexed="8"/>
      <name val="Arial"/>
      <family val="2"/>
    </font>
    <font>
      <b/>
      <sz val="10"/>
      <name val="Arial"/>
      <family val="2"/>
    </font>
    <font>
      <sz val="10"/>
      <name val="Arial"/>
      <family val="2"/>
    </font>
    <font>
      <b/>
      <u/>
      <sz val="10"/>
      <name val="Arial"/>
      <family val="2"/>
    </font>
    <font>
      <sz val="8"/>
      <name val="Arial"/>
      <family val="2"/>
    </font>
    <font>
      <i/>
      <sz val="10"/>
      <name val="Arial"/>
      <family val="2"/>
    </font>
    <font>
      <b/>
      <i/>
      <sz val="10"/>
      <name val="Arial"/>
      <family val="2"/>
    </font>
    <font>
      <b/>
      <i/>
      <u/>
      <sz val="12"/>
      <color indexed="8"/>
      <name val="Arial"/>
      <family val="2"/>
    </font>
    <font>
      <b/>
      <sz val="12"/>
      <name val="Arial"/>
      <family val="2"/>
    </font>
    <font>
      <sz val="11"/>
      <name val="Arial"/>
      <family val="2"/>
    </font>
    <font>
      <i/>
      <sz val="11"/>
      <name val="Arial"/>
      <family val="2"/>
    </font>
    <font>
      <u/>
      <sz val="11"/>
      <color indexed="8"/>
      <name val="Arial"/>
      <family val="2"/>
    </font>
    <font>
      <b/>
      <sz val="9"/>
      <color indexed="81"/>
      <name val="Arial"/>
      <family val="2"/>
    </font>
    <font>
      <sz val="9"/>
      <color indexed="81"/>
      <name val="Arial"/>
      <family val="2"/>
    </font>
    <font>
      <sz val="9"/>
      <color indexed="81"/>
      <name val="Tahoma"/>
      <family val="2"/>
    </font>
    <font>
      <b/>
      <u/>
      <sz val="10"/>
      <color indexed="8"/>
      <name val="Arial"/>
      <family val="2"/>
    </font>
    <font>
      <sz val="11"/>
      <color indexed="10"/>
      <name val="Arial"/>
      <family val="2"/>
    </font>
    <font>
      <u/>
      <sz val="11"/>
      <color indexed="10"/>
      <name val="Arial"/>
      <family val="2"/>
    </font>
    <font>
      <i/>
      <sz val="11"/>
      <color indexed="10"/>
      <name val="Arial"/>
      <family val="2"/>
    </font>
    <font>
      <sz val="7"/>
      <color indexed="10"/>
      <name val="Times New Roman"/>
      <family val="1"/>
    </font>
    <font>
      <sz val="11"/>
      <color indexed="10"/>
      <name val="Arial"/>
      <family val="2"/>
    </font>
    <font>
      <i/>
      <sz val="11"/>
      <color indexed="10"/>
      <name val="Arial"/>
      <family val="2"/>
    </font>
    <font>
      <sz val="11"/>
      <color theme="1"/>
      <name val="Calibri"/>
      <family val="2"/>
      <scheme val="minor"/>
    </font>
    <font>
      <b/>
      <sz val="11"/>
      <color theme="1"/>
      <name val="Calibri"/>
      <family val="2"/>
      <scheme val="minor"/>
    </font>
    <font>
      <sz val="11"/>
      <color rgb="FFFF0000"/>
      <name val="Calibri"/>
      <family val="2"/>
      <scheme val="minor"/>
    </font>
    <font>
      <sz val="11"/>
      <color theme="1"/>
      <name val="Arial"/>
      <family val="2"/>
    </font>
    <font>
      <sz val="10"/>
      <color theme="1"/>
      <name val="Arial"/>
      <family val="2"/>
    </font>
    <font>
      <b/>
      <sz val="12"/>
      <color theme="1"/>
      <name val="Arial"/>
      <family val="2"/>
    </font>
    <font>
      <b/>
      <u/>
      <sz val="12"/>
      <color theme="1"/>
      <name val="Arial"/>
      <family val="2"/>
    </font>
    <font>
      <b/>
      <sz val="10"/>
      <color theme="1"/>
      <name val="Arial"/>
      <family val="2"/>
    </font>
    <font>
      <b/>
      <u/>
      <sz val="10"/>
      <color theme="1"/>
      <name val="Arial"/>
      <family val="2"/>
    </font>
    <font>
      <sz val="8"/>
      <color theme="5"/>
      <name val="Arial"/>
      <family val="2"/>
    </font>
    <font>
      <sz val="10"/>
      <color theme="5"/>
      <name val="Arial"/>
      <family val="2"/>
    </font>
    <font>
      <sz val="10"/>
      <color theme="1"/>
      <name val="Calibri"/>
      <family val="2"/>
      <scheme val="minor"/>
    </font>
    <font>
      <sz val="11"/>
      <color theme="5"/>
      <name val="Calibri"/>
      <family val="2"/>
      <scheme val="minor"/>
    </font>
    <font>
      <sz val="8"/>
      <color theme="1"/>
      <name val="Arial"/>
      <family val="2"/>
    </font>
    <font>
      <u/>
      <sz val="10"/>
      <color theme="1"/>
      <name val="Arial"/>
      <family val="2"/>
    </font>
    <font>
      <sz val="10"/>
      <color rgb="FFFF0000"/>
      <name val="Arial"/>
      <family val="2"/>
    </font>
    <font>
      <b/>
      <sz val="10"/>
      <color rgb="FFFF0000"/>
      <name val="Arial"/>
      <family val="2"/>
    </font>
    <font>
      <u/>
      <sz val="11"/>
      <color theme="1"/>
      <name val="Arial"/>
      <family val="2"/>
    </font>
    <font>
      <sz val="5"/>
      <color rgb="FFFF0000"/>
      <name val="Arial"/>
      <family val="2"/>
    </font>
    <font>
      <sz val="5"/>
      <color theme="1"/>
      <name val="Calibri"/>
      <family val="2"/>
      <scheme val="minor"/>
    </font>
    <font>
      <sz val="11"/>
      <color rgb="FFFF0000"/>
      <name val="Arial"/>
      <family val="2"/>
    </font>
    <font>
      <u/>
      <sz val="11"/>
      <color rgb="FFFF0000"/>
      <name val="Arial"/>
      <family val="2"/>
    </font>
    <font>
      <b/>
      <sz val="12"/>
      <color rgb="FFFF0000"/>
      <name val="Arial"/>
      <family val="2"/>
    </font>
  </fonts>
  <fills count="4">
    <fill>
      <patternFill patternType="none"/>
    </fill>
    <fill>
      <patternFill patternType="gray125"/>
    </fill>
    <fill>
      <patternFill patternType="solid">
        <fgColor rgb="FFCCFFFF"/>
        <bgColor indexed="64"/>
      </patternFill>
    </fill>
    <fill>
      <patternFill patternType="solid">
        <fgColor rgb="FF66FFFF"/>
        <bgColor indexed="64"/>
      </patternFill>
    </fill>
  </fills>
  <borders count="90">
    <border>
      <left/>
      <right/>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medium">
        <color indexed="64"/>
      </bottom>
      <diagonal/>
    </border>
    <border>
      <left style="medium">
        <color indexed="64"/>
      </left>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medium">
        <color indexed="64"/>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top style="thin">
        <color indexed="64"/>
      </top>
      <bottom style="medium">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thick">
        <color indexed="64"/>
      </left>
      <right/>
      <top/>
      <bottom/>
      <diagonal/>
    </border>
    <border>
      <left style="thick">
        <color indexed="64"/>
      </left>
      <right style="thin">
        <color indexed="64"/>
      </right>
      <top style="medium">
        <color indexed="64"/>
      </top>
      <bottom style="thin">
        <color indexed="64"/>
      </bottom>
      <diagonal/>
    </border>
    <border>
      <left style="thick">
        <color indexed="64"/>
      </left>
      <right style="thin">
        <color indexed="64"/>
      </right>
      <top style="thin">
        <color indexed="64"/>
      </top>
      <bottom style="thin">
        <color indexed="64"/>
      </bottom>
      <diagonal/>
    </border>
    <border>
      <left style="thick">
        <color indexed="64"/>
      </left>
      <right style="thin">
        <color indexed="64"/>
      </right>
      <top style="thin">
        <color indexed="64"/>
      </top>
      <bottom/>
      <diagonal/>
    </border>
    <border>
      <left style="thick">
        <color indexed="64"/>
      </left>
      <right style="thin">
        <color indexed="64"/>
      </right>
      <top style="thin">
        <color indexed="64"/>
      </top>
      <bottom style="medium">
        <color indexed="64"/>
      </bottom>
      <diagonal/>
    </border>
    <border>
      <left style="medium">
        <color indexed="64"/>
      </left>
      <right style="medium">
        <color indexed="64"/>
      </right>
      <top style="mediumDashed">
        <color indexed="64"/>
      </top>
      <bottom style="thin">
        <color indexed="64"/>
      </bottom>
      <diagonal/>
    </border>
    <border>
      <left style="medium">
        <color indexed="64"/>
      </left>
      <right style="thin">
        <color indexed="64"/>
      </right>
      <top style="mediumDashed">
        <color indexed="64"/>
      </top>
      <bottom style="thin">
        <color indexed="64"/>
      </bottom>
      <diagonal/>
    </border>
    <border>
      <left style="thin">
        <color indexed="64"/>
      </left>
      <right style="thin">
        <color indexed="64"/>
      </right>
      <top style="mediumDashed">
        <color indexed="64"/>
      </top>
      <bottom style="thin">
        <color indexed="64"/>
      </bottom>
      <diagonal/>
    </border>
    <border>
      <left style="thin">
        <color indexed="64"/>
      </left>
      <right style="medium">
        <color indexed="64"/>
      </right>
      <top style="mediumDashed">
        <color indexed="64"/>
      </top>
      <bottom style="thin">
        <color indexed="64"/>
      </bottom>
      <diagonal/>
    </border>
    <border>
      <left style="thin">
        <color indexed="64"/>
      </left>
      <right/>
      <top style="mediumDashed">
        <color indexed="64"/>
      </top>
      <bottom style="thin">
        <color indexed="64"/>
      </bottom>
      <diagonal/>
    </border>
    <border>
      <left/>
      <right style="thin">
        <color indexed="64"/>
      </right>
      <top style="mediumDashed">
        <color indexed="64"/>
      </top>
      <bottom style="thin">
        <color indexed="64"/>
      </bottom>
      <diagonal/>
    </border>
    <border>
      <left style="thin">
        <color indexed="64"/>
      </left>
      <right/>
      <top/>
      <bottom/>
      <diagonal/>
    </border>
    <border>
      <left/>
      <right style="thin">
        <color indexed="64"/>
      </right>
      <top/>
      <bottom/>
      <diagonal/>
    </border>
    <border>
      <left style="medium">
        <color indexed="64"/>
      </left>
      <right style="medium">
        <color indexed="64"/>
      </right>
      <top style="medium">
        <color indexed="64"/>
      </top>
      <bottom style="mediumDashed">
        <color indexed="64"/>
      </bottom>
      <diagonal/>
    </border>
    <border>
      <left style="medium">
        <color indexed="64"/>
      </left>
      <right style="thin">
        <color indexed="64"/>
      </right>
      <top style="medium">
        <color indexed="64"/>
      </top>
      <bottom style="mediumDashed">
        <color indexed="64"/>
      </bottom>
      <diagonal/>
    </border>
    <border>
      <left style="thin">
        <color indexed="64"/>
      </left>
      <right style="thin">
        <color indexed="64"/>
      </right>
      <top style="medium">
        <color indexed="64"/>
      </top>
      <bottom style="mediumDashed">
        <color indexed="64"/>
      </bottom>
      <diagonal/>
    </border>
    <border>
      <left style="thin">
        <color indexed="64"/>
      </left>
      <right style="medium">
        <color indexed="64"/>
      </right>
      <top style="medium">
        <color indexed="64"/>
      </top>
      <bottom style="mediumDashed">
        <color indexed="64"/>
      </bottom>
      <diagonal/>
    </border>
    <border>
      <left style="thin">
        <color indexed="64"/>
      </left>
      <right/>
      <top style="medium">
        <color indexed="64"/>
      </top>
      <bottom style="mediumDashed">
        <color indexed="64"/>
      </bottom>
      <diagonal/>
    </border>
    <border>
      <left/>
      <right style="thin">
        <color indexed="64"/>
      </right>
      <top style="medium">
        <color indexed="64"/>
      </top>
      <bottom style="mediumDashed">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s>
  <cellStyleXfs count="4">
    <xf numFmtId="0" fontId="0" fillId="0" borderId="0"/>
    <xf numFmtId="0" fontId="10" fillId="0" borderId="0" applyBorder="0">
      <alignment vertical="center"/>
      <protection hidden="1"/>
    </xf>
    <xf numFmtId="0" fontId="11" fillId="0" borderId="0" applyBorder="0">
      <alignment vertical="center"/>
      <protection hidden="1"/>
    </xf>
    <xf numFmtId="0" fontId="24" fillId="0" borderId="0"/>
  </cellStyleXfs>
  <cellXfs count="940">
    <xf numFmtId="0" fontId="0" fillId="0" borderId="0" xfId="0"/>
    <xf numFmtId="0" fontId="27" fillId="0" borderId="0" xfId="0" applyFont="1"/>
    <xf numFmtId="0" fontId="28" fillId="0" borderId="0" xfId="0" applyFont="1"/>
    <xf numFmtId="0" fontId="29" fillId="0" borderId="0" xfId="0" applyFont="1"/>
    <xf numFmtId="0" fontId="30" fillId="0" borderId="0" xfId="0" applyFont="1"/>
    <xf numFmtId="0" fontId="28" fillId="0" borderId="0" xfId="0" applyFont="1" applyFill="1"/>
    <xf numFmtId="4" fontId="28" fillId="0" borderId="0" xfId="0" applyNumberFormat="1" applyFont="1"/>
    <xf numFmtId="0" fontId="31" fillId="0" borderId="0" xfId="0" applyFont="1" applyAlignment="1">
      <alignment wrapText="1"/>
    </xf>
    <xf numFmtId="0" fontId="31" fillId="0" borderId="0" xfId="0" applyFont="1"/>
    <xf numFmtId="4" fontId="28" fillId="0" borderId="1" xfId="0" applyNumberFormat="1" applyFont="1" applyBorder="1"/>
    <xf numFmtId="4" fontId="28" fillId="0" borderId="2" xfId="0" applyNumberFormat="1" applyFont="1" applyBorder="1"/>
    <xf numFmtId="4" fontId="31" fillId="0" borderId="2" xfId="0" applyNumberFormat="1" applyFont="1" applyBorder="1"/>
    <xf numFmtId="4" fontId="31" fillId="0" borderId="2" xfId="0" applyNumberFormat="1" applyFont="1" applyFill="1" applyBorder="1"/>
    <xf numFmtId="4" fontId="31" fillId="0" borderId="3" xfId="0" applyNumberFormat="1" applyFont="1" applyBorder="1"/>
    <xf numFmtId="0" fontId="28" fillId="0" borderId="4" xfId="0" applyFont="1" applyBorder="1" applyAlignment="1">
      <alignment horizontal="left" wrapText="1" indent="1"/>
    </xf>
    <xf numFmtId="0" fontId="28" fillId="0" borderId="5" xfId="0" applyFont="1" applyBorder="1" applyAlignment="1">
      <alignment horizontal="left" wrapText="1" indent="1"/>
    </xf>
    <xf numFmtId="0" fontId="31" fillId="0" borderId="5" xfId="0" applyFont="1" applyBorder="1" applyAlignment="1">
      <alignment wrapText="1"/>
    </xf>
    <xf numFmtId="0" fontId="31" fillId="0" borderId="6" xfId="0" applyFont="1" applyBorder="1" applyAlignment="1">
      <alignment wrapText="1"/>
    </xf>
    <xf numFmtId="4" fontId="31" fillId="0" borderId="7" xfId="0" applyNumberFormat="1" applyFont="1" applyBorder="1"/>
    <xf numFmtId="4" fontId="31" fillId="0" borderId="8" xfId="0" applyNumberFormat="1" applyFont="1" applyBorder="1"/>
    <xf numFmtId="0" fontId="31" fillId="0" borderId="0" xfId="0" applyFont="1" applyBorder="1" applyAlignment="1">
      <alignment wrapText="1"/>
    </xf>
    <xf numFmtId="4" fontId="28" fillId="0" borderId="3" xfId="0" applyNumberFormat="1" applyFont="1" applyBorder="1"/>
    <xf numFmtId="4" fontId="28" fillId="0" borderId="9" xfId="0" applyNumberFormat="1" applyFont="1" applyBorder="1"/>
    <xf numFmtId="4" fontId="31" fillId="0" borderId="9" xfId="0" applyNumberFormat="1" applyFont="1" applyBorder="1"/>
    <xf numFmtId="4" fontId="31" fillId="0" borderId="10" xfId="0" applyNumberFormat="1" applyFont="1" applyBorder="1"/>
    <xf numFmtId="4" fontId="31" fillId="0" borderId="11" xfId="0" applyNumberFormat="1" applyFont="1" applyBorder="1"/>
    <xf numFmtId="0" fontId="28" fillId="0" borderId="12" xfId="0" applyFont="1" applyBorder="1" applyAlignment="1">
      <alignment horizontal="left" indent="1"/>
    </xf>
    <xf numFmtId="0" fontId="31" fillId="0" borderId="4" xfId="0" applyFont="1" applyBorder="1" applyAlignment="1">
      <alignment wrapText="1"/>
    </xf>
    <xf numFmtId="4" fontId="31" fillId="0" borderId="13" xfId="0" applyNumberFormat="1" applyFont="1" applyBorder="1"/>
    <xf numFmtId="4" fontId="31" fillId="0" borderId="14" xfId="0" applyNumberFormat="1" applyFont="1" applyBorder="1"/>
    <xf numFmtId="0" fontId="28" fillId="0" borderId="15" xfId="0" applyFont="1" applyBorder="1"/>
    <xf numFmtId="0" fontId="28" fillId="0" borderId="16" xfId="0" applyFont="1" applyBorder="1"/>
    <xf numFmtId="4" fontId="28" fillId="0" borderId="17" xfId="0" applyNumberFormat="1" applyFont="1" applyBorder="1"/>
    <xf numFmtId="4" fontId="28" fillId="0" borderId="18" xfId="0" applyNumberFormat="1" applyFont="1" applyBorder="1"/>
    <xf numFmtId="4" fontId="31" fillId="0" borderId="18" xfId="0" applyNumberFormat="1" applyFont="1" applyBorder="1"/>
    <xf numFmtId="4" fontId="31" fillId="0" borderId="18" xfId="0" applyNumberFormat="1" applyFont="1" applyFill="1" applyBorder="1"/>
    <xf numFmtId="4" fontId="31" fillId="0" borderId="19" xfId="0" applyNumberFormat="1" applyFont="1" applyBorder="1"/>
    <xf numFmtId="4" fontId="31" fillId="0" borderId="20" xfId="0" applyNumberFormat="1" applyFont="1" applyBorder="1"/>
    <xf numFmtId="0" fontId="28" fillId="0" borderId="21" xfId="0" applyFont="1" applyBorder="1"/>
    <xf numFmtId="0" fontId="28" fillId="0" borderId="1" xfId="0" applyFont="1" applyBorder="1"/>
    <xf numFmtId="0" fontId="28" fillId="0" borderId="2" xfId="0" applyFont="1" applyBorder="1"/>
    <xf numFmtId="4" fontId="28" fillId="0" borderId="22" xfId="0" applyNumberFormat="1" applyFont="1" applyFill="1" applyBorder="1"/>
    <xf numFmtId="4" fontId="28" fillId="0" borderId="9" xfId="0" applyNumberFormat="1" applyFont="1" applyFill="1" applyBorder="1"/>
    <xf numFmtId="0" fontId="28" fillId="0" borderId="9" xfId="0" applyFont="1" applyFill="1" applyBorder="1"/>
    <xf numFmtId="0" fontId="31" fillId="0" borderId="9" xfId="0" applyFont="1" applyBorder="1"/>
    <xf numFmtId="0" fontId="31" fillId="0" borderId="18" xfId="0" applyFont="1" applyBorder="1"/>
    <xf numFmtId="0" fontId="31" fillId="0" borderId="9" xfId="0" applyFont="1" applyFill="1" applyBorder="1"/>
    <xf numFmtId="0" fontId="31" fillId="0" borderId="11" xfId="0" applyFont="1" applyBorder="1"/>
    <xf numFmtId="0" fontId="31" fillId="0" borderId="19" xfId="0" applyFont="1" applyBorder="1"/>
    <xf numFmtId="0" fontId="31" fillId="0" borderId="22" xfId="0" applyFont="1" applyBorder="1"/>
    <xf numFmtId="0" fontId="31" fillId="0" borderId="1" xfId="0" applyFont="1" applyBorder="1"/>
    <xf numFmtId="0" fontId="31" fillId="0" borderId="11" xfId="0" applyFont="1" applyFill="1" applyBorder="1"/>
    <xf numFmtId="0" fontId="31" fillId="0" borderId="13" xfId="0" applyFont="1" applyFill="1" applyBorder="1"/>
    <xf numFmtId="4" fontId="28" fillId="0" borderId="23" xfId="0" applyNumberFormat="1" applyFont="1" applyBorder="1"/>
    <xf numFmtId="0" fontId="28" fillId="0" borderId="16" xfId="0" applyFont="1" applyFill="1" applyBorder="1"/>
    <xf numFmtId="0" fontId="28" fillId="0" borderId="24" xfId="0" applyFont="1" applyBorder="1"/>
    <xf numFmtId="0" fontId="31" fillId="0" borderId="17" xfId="0" applyFont="1" applyBorder="1"/>
    <xf numFmtId="0" fontId="28" fillId="0" borderId="18" xfId="0" applyFont="1" applyFill="1" applyBorder="1"/>
    <xf numFmtId="0" fontId="31" fillId="0" borderId="13" xfId="0" applyFont="1" applyBorder="1"/>
    <xf numFmtId="4" fontId="31" fillId="0" borderId="9" xfId="0" applyNumberFormat="1" applyFont="1" applyFill="1" applyBorder="1"/>
    <xf numFmtId="4" fontId="31" fillId="0" borderId="11" xfId="0" applyNumberFormat="1" applyFont="1" applyFill="1" applyBorder="1"/>
    <xf numFmtId="4" fontId="28" fillId="0" borderId="25" xfId="0" applyNumberFormat="1" applyFont="1" applyFill="1" applyBorder="1"/>
    <xf numFmtId="0" fontId="31" fillId="0" borderId="4" xfId="0" applyFont="1" applyBorder="1"/>
    <xf numFmtId="0" fontId="28" fillId="0" borderId="5" xfId="0" applyFont="1" applyBorder="1" applyAlignment="1">
      <alignment horizontal="left" indent="1"/>
    </xf>
    <xf numFmtId="0" fontId="31" fillId="0" borderId="5" xfId="0" applyFont="1" applyBorder="1"/>
    <xf numFmtId="0" fontId="31" fillId="0" borderId="26" xfId="0" applyFont="1" applyBorder="1"/>
    <xf numFmtId="166" fontId="31" fillId="0" borderId="1" xfId="0" applyNumberFormat="1" applyFont="1" applyBorder="1"/>
    <xf numFmtId="166" fontId="28" fillId="0" borderId="2" xfId="0" applyNumberFormat="1" applyFont="1" applyBorder="1"/>
    <xf numFmtId="166" fontId="31" fillId="0" borderId="2" xfId="0" applyNumberFormat="1" applyFont="1" applyBorder="1"/>
    <xf numFmtId="4" fontId="31" fillId="0" borderId="22" xfId="0" applyNumberFormat="1" applyFont="1" applyFill="1" applyBorder="1"/>
    <xf numFmtId="0" fontId="32" fillId="0" borderId="27" xfId="0" applyFont="1" applyBorder="1" applyAlignment="1">
      <alignment vertical="center"/>
    </xf>
    <xf numFmtId="0" fontId="32" fillId="0" borderId="4" xfId="0" applyFont="1" applyBorder="1" applyAlignment="1">
      <alignment vertical="center"/>
    </xf>
    <xf numFmtId="0" fontId="28" fillId="0" borderId="0" xfId="0" applyFont="1" applyAlignment="1">
      <alignment vertical="center"/>
    </xf>
    <xf numFmtId="0" fontId="28" fillId="0" borderId="28" xfId="0" applyFont="1" applyBorder="1" applyAlignment="1">
      <alignment vertical="center"/>
    </xf>
    <xf numFmtId="0" fontId="28" fillId="0" borderId="29" xfId="0" applyFont="1" applyBorder="1" applyAlignment="1">
      <alignment vertical="center"/>
    </xf>
    <xf numFmtId="0" fontId="28" fillId="0" borderId="30" xfId="0" applyFont="1" applyBorder="1" applyAlignment="1">
      <alignment vertical="center"/>
    </xf>
    <xf numFmtId="0" fontId="28" fillId="0" borderId="31" xfId="0" applyFont="1" applyBorder="1" applyAlignment="1">
      <alignment vertical="center"/>
    </xf>
    <xf numFmtId="0" fontId="28" fillId="0" borderId="32" xfId="0" applyFont="1" applyBorder="1" applyAlignment="1">
      <alignment vertical="center"/>
    </xf>
    <xf numFmtId="0" fontId="28" fillId="0" borderId="22" xfId="0" applyFont="1" applyBorder="1" applyAlignment="1">
      <alignment vertical="center"/>
    </xf>
    <xf numFmtId="0" fontId="28" fillId="0" borderId="33" xfId="0" applyFont="1" applyBorder="1" applyAlignment="1">
      <alignment vertical="center"/>
    </xf>
    <xf numFmtId="0" fontId="28" fillId="0" borderId="1" xfId="0" applyFont="1" applyBorder="1" applyAlignment="1">
      <alignment vertical="center"/>
    </xf>
    <xf numFmtId="0" fontId="28" fillId="0" borderId="17" xfId="0" applyFont="1" applyBorder="1" applyAlignment="1">
      <alignment vertical="center"/>
    </xf>
    <xf numFmtId="0" fontId="28" fillId="0" borderId="34" xfId="0" applyFont="1" applyBorder="1" applyAlignment="1">
      <alignment vertical="center"/>
    </xf>
    <xf numFmtId="4" fontId="28" fillId="0" borderId="35" xfId="0" applyNumberFormat="1" applyFont="1" applyBorder="1" applyAlignment="1">
      <alignment vertical="center"/>
    </xf>
    <xf numFmtId="4" fontId="28" fillId="0" borderId="9" xfId="0" applyNumberFormat="1" applyFont="1" applyBorder="1" applyAlignment="1">
      <alignment vertical="center"/>
    </xf>
    <xf numFmtId="4" fontId="28" fillId="0" borderId="2" xfId="0" applyNumberFormat="1" applyFont="1" applyBorder="1" applyAlignment="1">
      <alignment vertical="center"/>
    </xf>
    <xf numFmtId="4" fontId="28" fillId="0" borderId="10" xfId="0" applyNumberFormat="1" applyFont="1" applyBorder="1" applyAlignment="1">
      <alignment vertical="center"/>
    </xf>
    <xf numFmtId="4" fontId="28" fillId="0" borderId="36" xfId="0" applyNumberFormat="1" applyFont="1" applyBorder="1" applyAlignment="1">
      <alignment vertical="center"/>
    </xf>
    <xf numFmtId="4" fontId="28" fillId="0" borderId="37" xfId="0" applyNumberFormat="1" applyFont="1" applyBorder="1" applyAlignment="1">
      <alignment vertical="center"/>
    </xf>
    <xf numFmtId="4" fontId="28" fillId="0" borderId="11" xfId="0" applyNumberFormat="1" applyFont="1" applyBorder="1" applyAlignment="1">
      <alignment vertical="center"/>
    </xf>
    <xf numFmtId="4" fontId="28" fillId="0" borderId="38" xfId="0" applyNumberFormat="1" applyFont="1" applyBorder="1" applyAlignment="1">
      <alignment vertical="center"/>
    </xf>
    <xf numFmtId="4" fontId="28" fillId="0" borderId="8" xfId="0" applyNumberFormat="1" applyFont="1" applyBorder="1" applyAlignment="1">
      <alignment vertical="center"/>
    </xf>
    <xf numFmtId="0" fontId="31" fillId="0" borderId="39" xfId="0" applyFont="1" applyBorder="1" applyAlignment="1">
      <alignment vertical="center"/>
    </xf>
    <xf numFmtId="0" fontId="33" fillId="0" borderId="5" xfId="0" applyFont="1" applyBorder="1" applyAlignment="1">
      <alignment horizontal="right" vertical="center"/>
    </xf>
    <xf numFmtId="10" fontId="33" fillId="0" borderId="9" xfId="0" applyNumberFormat="1" applyFont="1" applyBorder="1" applyAlignment="1">
      <alignment vertical="center"/>
    </xf>
    <xf numFmtId="10" fontId="33" fillId="0" borderId="35" xfId="0" applyNumberFormat="1" applyFont="1" applyBorder="1" applyAlignment="1">
      <alignment vertical="center"/>
    </xf>
    <xf numFmtId="10" fontId="33" fillId="0" borderId="2" xfId="0" applyNumberFormat="1" applyFont="1" applyBorder="1" applyAlignment="1">
      <alignment vertical="center"/>
    </xf>
    <xf numFmtId="0" fontId="34" fillId="0" borderId="0" xfId="0" applyFont="1" applyAlignment="1">
      <alignment vertical="center"/>
    </xf>
    <xf numFmtId="10" fontId="33" fillId="0" borderId="40" xfId="0" applyNumberFormat="1" applyFont="1" applyFill="1" applyBorder="1" applyAlignment="1">
      <alignment vertical="center"/>
    </xf>
    <xf numFmtId="10" fontId="33" fillId="0" borderId="35" xfId="0" applyNumberFormat="1" applyFont="1" applyFill="1" applyBorder="1" applyAlignment="1">
      <alignment vertical="center"/>
    </xf>
    <xf numFmtId="10" fontId="33" fillId="0" borderId="3" xfId="0" applyNumberFormat="1" applyFont="1" applyFill="1" applyBorder="1" applyAlignment="1">
      <alignment vertical="center"/>
    </xf>
    <xf numFmtId="10" fontId="33" fillId="0" borderId="9" xfId="0" applyNumberFormat="1" applyFont="1" applyFill="1" applyBorder="1" applyAlignment="1">
      <alignment vertical="center"/>
    </xf>
    <xf numFmtId="10" fontId="33" fillId="0" borderId="2" xfId="0" applyNumberFormat="1" applyFont="1" applyFill="1" applyBorder="1" applyAlignment="1">
      <alignment vertical="center"/>
    </xf>
    <xf numFmtId="10" fontId="33" fillId="0" borderId="41" xfId="0" applyNumberFormat="1" applyFont="1" applyFill="1" applyBorder="1" applyAlignment="1">
      <alignment vertical="center"/>
    </xf>
    <xf numFmtId="10" fontId="33" fillId="0" borderId="38" xfId="0" applyNumberFormat="1" applyFont="1" applyFill="1" applyBorder="1" applyAlignment="1">
      <alignment vertical="center"/>
    </xf>
    <xf numFmtId="10" fontId="33" fillId="0" borderId="7" xfId="0" applyNumberFormat="1" applyFont="1" applyFill="1" applyBorder="1" applyAlignment="1">
      <alignment vertical="center"/>
    </xf>
    <xf numFmtId="10" fontId="33" fillId="0" borderId="11" xfId="0" applyNumberFormat="1" applyFont="1" applyFill="1" applyBorder="1" applyAlignment="1">
      <alignment vertical="center"/>
    </xf>
    <xf numFmtId="10" fontId="33" fillId="0" borderId="8" xfId="0" applyNumberFormat="1" applyFont="1" applyFill="1" applyBorder="1" applyAlignment="1">
      <alignment vertical="center"/>
    </xf>
    <xf numFmtId="0" fontId="4" fillId="0" borderId="0" xfId="0" applyFont="1" applyFill="1" applyAlignment="1">
      <alignment vertical="center"/>
    </xf>
    <xf numFmtId="0" fontId="5" fillId="0" borderId="27" xfId="0" applyFont="1" applyFill="1" applyBorder="1" applyAlignment="1">
      <alignment vertical="center"/>
    </xf>
    <xf numFmtId="0" fontId="4" fillId="0" borderId="28" xfId="0" applyFont="1" applyFill="1" applyBorder="1" applyAlignment="1">
      <alignment vertical="center"/>
    </xf>
    <xf numFmtId="0" fontId="4" fillId="0" borderId="29" xfId="0" applyFont="1" applyFill="1" applyBorder="1" applyAlignment="1">
      <alignment vertical="center"/>
    </xf>
    <xf numFmtId="0" fontId="4" fillId="0" borderId="30" xfId="0" applyFont="1" applyFill="1" applyBorder="1" applyAlignment="1">
      <alignment vertical="center"/>
    </xf>
    <xf numFmtId="0" fontId="4" fillId="0" borderId="31" xfId="0" applyFont="1" applyFill="1" applyBorder="1" applyAlignment="1">
      <alignment vertical="center"/>
    </xf>
    <xf numFmtId="0" fontId="4" fillId="0" borderId="32" xfId="0" applyFont="1" applyFill="1" applyBorder="1" applyAlignment="1">
      <alignment vertical="center"/>
    </xf>
    <xf numFmtId="0" fontId="4" fillId="0" borderId="22" xfId="0" applyFont="1" applyFill="1" applyBorder="1" applyAlignment="1">
      <alignment vertical="center"/>
    </xf>
    <xf numFmtId="0" fontId="4" fillId="0" borderId="33" xfId="0" applyFont="1" applyFill="1" applyBorder="1" applyAlignment="1">
      <alignment vertical="center"/>
    </xf>
    <xf numFmtId="0" fontId="4" fillId="0" borderId="1" xfId="0" applyFont="1" applyFill="1" applyBorder="1" applyAlignment="1">
      <alignment vertical="center"/>
    </xf>
    <xf numFmtId="0" fontId="4" fillId="0" borderId="5" xfId="0" applyFont="1" applyFill="1" applyBorder="1" applyAlignment="1">
      <alignment vertical="center"/>
    </xf>
    <xf numFmtId="4" fontId="4" fillId="0" borderId="9" xfId="0" applyNumberFormat="1" applyFont="1" applyFill="1" applyBorder="1" applyAlignment="1">
      <alignment vertical="center"/>
    </xf>
    <xf numFmtId="4" fontId="4" fillId="0" borderId="35" xfId="0" applyNumberFormat="1" applyFont="1" applyFill="1" applyBorder="1" applyAlignment="1">
      <alignment vertical="center"/>
    </xf>
    <xf numFmtId="4" fontId="4" fillId="0" borderId="2" xfId="0" applyNumberFormat="1" applyFont="1" applyFill="1" applyBorder="1" applyAlignment="1">
      <alignment vertical="center"/>
    </xf>
    <xf numFmtId="4" fontId="4" fillId="0" borderId="18" xfId="0" applyNumberFormat="1" applyFont="1" applyFill="1" applyBorder="1" applyAlignment="1">
      <alignment vertical="center"/>
    </xf>
    <xf numFmtId="4" fontId="4" fillId="0" borderId="3" xfId="0" applyNumberFormat="1" applyFont="1" applyFill="1" applyBorder="1" applyAlignment="1">
      <alignment vertical="center"/>
    </xf>
    <xf numFmtId="0" fontId="6" fillId="0" borderId="5" xfId="0" applyFont="1" applyFill="1" applyBorder="1" applyAlignment="1">
      <alignment horizontal="right" vertical="center"/>
    </xf>
    <xf numFmtId="0" fontId="4" fillId="0" borderId="6" xfId="0" applyFont="1" applyFill="1" applyBorder="1" applyAlignment="1">
      <alignment vertical="center"/>
    </xf>
    <xf numFmtId="0" fontId="5" fillId="0" borderId="4" xfId="0" applyFont="1" applyFill="1" applyBorder="1" applyAlignment="1">
      <alignment vertical="center"/>
    </xf>
    <xf numFmtId="0" fontId="4" fillId="0" borderId="17" xfId="0" applyFont="1" applyFill="1" applyBorder="1" applyAlignment="1">
      <alignment vertical="center"/>
    </xf>
    <xf numFmtId="0" fontId="4" fillId="0" borderId="34" xfId="0" applyFont="1" applyFill="1" applyBorder="1" applyAlignment="1">
      <alignment vertical="center"/>
    </xf>
    <xf numFmtId="4" fontId="6" fillId="0" borderId="9" xfId="0" applyNumberFormat="1" applyFont="1" applyFill="1" applyBorder="1" applyAlignment="1">
      <alignment vertical="center"/>
    </xf>
    <xf numFmtId="4" fontId="6" fillId="0" borderId="35" xfId="0" applyNumberFormat="1" applyFont="1" applyFill="1" applyBorder="1" applyAlignment="1">
      <alignment vertical="center"/>
    </xf>
    <xf numFmtId="4" fontId="6" fillId="0" borderId="2" xfId="0" applyNumberFormat="1" applyFont="1" applyFill="1" applyBorder="1" applyAlignment="1">
      <alignment vertical="center"/>
    </xf>
    <xf numFmtId="0" fontId="5" fillId="0" borderId="42" xfId="0" applyFont="1" applyFill="1" applyBorder="1" applyAlignment="1">
      <alignment vertical="center"/>
    </xf>
    <xf numFmtId="0" fontId="4" fillId="0" borderId="40" xfId="0" applyFont="1" applyFill="1" applyBorder="1" applyAlignment="1">
      <alignment vertical="center"/>
    </xf>
    <xf numFmtId="0" fontId="6" fillId="0" borderId="40" xfId="0" applyFont="1" applyFill="1" applyBorder="1" applyAlignment="1">
      <alignment horizontal="right" vertical="center"/>
    </xf>
    <xf numFmtId="0" fontId="4" fillId="0" borderId="41" xfId="0" applyFont="1" applyFill="1" applyBorder="1" applyAlignment="1">
      <alignment vertical="center"/>
    </xf>
    <xf numFmtId="4" fontId="6" fillId="0" borderId="3" xfId="0" applyNumberFormat="1" applyFont="1" applyFill="1" applyBorder="1" applyAlignment="1">
      <alignment vertical="center"/>
    </xf>
    <xf numFmtId="4" fontId="6" fillId="0" borderId="10" xfId="0" applyNumberFormat="1" applyFont="1" applyFill="1" applyBorder="1" applyAlignment="1">
      <alignment vertical="center"/>
    </xf>
    <xf numFmtId="4" fontId="6" fillId="0" borderId="36" xfId="0" applyNumberFormat="1" applyFont="1" applyFill="1" applyBorder="1" applyAlignment="1">
      <alignment vertical="center"/>
    </xf>
    <xf numFmtId="4" fontId="6" fillId="0" borderId="37" xfId="0" applyNumberFormat="1" applyFont="1" applyFill="1" applyBorder="1" applyAlignment="1">
      <alignment vertical="center"/>
    </xf>
    <xf numFmtId="4" fontId="6" fillId="0" borderId="18" xfId="0" applyNumberFormat="1" applyFont="1" applyFill="1" applyBorder="1" applyAlignment="1">
      <alignment vertical="center"/>
    </xf>
    <xf numFmtId="4" fontId="6" fillId="0" borderId="43" xfId="0" applyNumberFormat="1" applyFont="1" applyFill="1" applyBorder="1" applyAlignment="1">
      <alignment vertical="center"/>
    </xf>
    <xf numFmtId="10" fontId="33" fillId="0" borderId="44" xfId="0" applyNumberFormat="1" applyFont="1" applyFill="1" applyBorder="1" applyAlignment="1">
      <alignment vertical="center"/>
    </xf>
    <xf numFmtId="10" fontId="33" fillId="0" borderId="45" xfId="0" applyNumberFormat="1" applyFont="1" applyFill="1" applyBorder="1" applyAlignment="1">
      <alignment vertical="center"/>
    </xf>
    <xf numFmtId="167" fontId="29" fillId="0" borderId="0" xfId="0" applyNumberFormat="1" applyFont="1"/>
    <xf numFmtId="4" fontId="31" fillId="0" borderId="33" xfId="0" applyNumberFormat="1" applyFont="1" applyBorder="1" applyAlignment="1">
      <alignment vertical="center"/>
    </xf>
    <xf numFmtId="4" fontId="31" fillId="0" borderId="1" xfId="0" applyNumberFormat="1" applyFont="1" applyBorder="1" applyAlignment="1">
      <alignment vertical="center"/>
    </xf>
    <xf numFmtId="0" fontId="6" fillId="0" borderId="41" xfId="0" applyFont="1" applyFill="1" applyBorder="1" applyAlignment="1">
      <alignment horizontal="right" vertical="center"/>
    </xf>
    <xf numFmtId="4" fontId="6" fillId="0" borderId="11" xfId="0" applyNumberFormat="1" applyFont="1" applyFill="1" applyBorder="1" applyAlignment="1">
      <alignment vertical="center"/>
    </xf>
    <xf numFmtId="4" fontId="6" fillId="0" borderId="38" xfId="0" applyNumberFormat="1" applyFont="1" applyFill="1" applyBorder="1" applyAlignment="1">
      <alignment vertical="center"/>
    </xf>
    <xf numFmtId="4" fontId="6" fillId="0" borderId="19" xfId="0" applyNumberFormat="1" applyFont="1" applyFill="1" applyBorder="1" applyAlignment="1">
      <alignment vertical="center"/>
    </xf>
    <xf numFmtId="4" fontId="6" fillId="0" borderId="8" xfId="0" applyNumberFormat="1" applyFont="1" applyFill="1" applyBorder="1" applyAlignment="1">
      <alignment vertical="center"/>
    </xf>
    <xf numFmtId="4" fontId="6" fillId="0" borderId="7" xfId="0" applyNumberFormat="1" applyFont="1" applyFill="1" applyBorder="1" applyAlignment="1">
      <alignment vertical="center"/>
    </xf>
    <xf numFmtId="4" fontId="3" fillId="0" borderId="33" xfId="0" applyNumberFormat="1" applyFont="1" applyFill="1" applyBorder="1" applyAlignment="1">
      <alignment vertical="center"/>
    </xf>
    <xf numFmtId="4" fontId="3" fillId="0" borderId="1" xfId="0" applyNumberFormat="1" applyFont="1" applyFill="1" applyBorder="1" applyAlignment="1">
      <alignment vertical="center"/>
    </xf>
    <xf numFmtId="0" fontId="3" fillId="0" borderId="4" xfId="0" applyFont="1" applyFill="1" applyBorder="1" applyAlignment="1">
      <alignment vertical="center"/>
    </xf>
    <xf numFmtId="0" fontId="6" fillId="0" borderId="26" xfId="0" applyFont="1" applyFill="1" applyBorder="1" applyAlignment="1">
      <alignment horizontal="right" vertical="center"/>
    </xf>
    <xf numFmtId="4" fontId="3" fillId="0" borderId="22" xfId="0" applyNumberFormat="1" applyFont="1" applyFill="1" applyBorder="1" applyAlignment="1">
      <alignment vertical="center"/>
    </xf>
    <xf numFmtId="10" fontId="33" fillId="0" borderId="36" xfId="0" applyNumberFormat="1" applyFont="1" applyBorder="1" applyAlignment="1">
      <alignment vertical="center"/>
    </xf>
    <xf numFmtId="10" fontId="33" fillId="0" borderId="37" xfId="0" applyNumberFormat="1" applyFont="1" applyBorder="1" applyAlignment="1">
      <alignment vertical="center"/>
    </xf>
    <xf numFmtId="0" fontId="33" fillId="0" borderId="6" xfId="0" applyFont="1" applyBorder="1" applyAlignment="1">
      <alignment horizontal="right" vertical="center"/>
    </xf>
    <xf numFmtId="4" fontId="31" fillId="0" borderId="34" xfId="0" applyNumberFormat="1" applyFont="1" applyBorder="1" applyAlignment="1">
      <alignment vertical="center"/>
    </xf>
    <xf numFmtId="0" fontId="31" fillId="0" borderId="4" xfId="0" applyFont="1" applyBorder="1" applyAlignment="1">
      <alignment vertical="center"/>
    </xf>
    <xf numFmtId="0" fontId="33" fillId="0" borderId="26" xfId="0" applyFont="1" applyBorder="1" applyAlignment="1">
      <alignment horizontal="right" vertical="center"/>
    </xf>
    <xf numFmtId="4" fontId="31" fillId="0" borderId="17" xfId="0" applyNumberFormat="1" applyFont="1" applyBorder="1" applyAlignment="1">
      <alignment vertical="center"/>
    </xf>
    <xf numFmtId="4" fontId="31" fillId="0" borderId="22" xfId="0" applyNumberFormat="1" applyFont="1" applyBorder="1" applyAlignment="1">
      <alignment vertical="center"/>
    </xf>
    <xf numFmtId="10" fontId="33" fillId="0" borderId="10" xfId="0" applyNumberFormat="1" applyFont="1" applyBorder="1" applyAlignment="1">
      <alignment vertical="center"/>
    </xf>
    <xf numFmtId="4" fontId="31" fillId="0" borderId="33" xfId="0" applyNumberFormat="1" applyFont="1" applyBorder="1" applyAlignment="1">
      <alignment horizontal="center" vertical="center"/>
    </xf>
    <xf numFmtId="4" fontId="31" fillId="0" borderId="1" xfId="0" applyNumberFormat="1" applyFont="1" applyBorder="1" applyAlignment="1">
      <alignment horizontal="center" vertical="center"/>
    </xf>
    <xf numFmtId="4" fontId="31" fillId="0" borderId="22" xfId="0" applyNumberFormat="1" applyFont="1" applyBorder="1" applyAlignment="1">
      <alignment horizontal="center" vertical="center"/>
    </xf>
    <xf numFmtId="4" fontId="31" fillId="0" borderId="46" xfId="0" applyNumberFormat="1" applyFont="1" applyBorder="1"/>
    <xf numFmtId="4" fontId="31" fillId="0" borderId="47" xfId="0" applyNumberFormat="1" applyFont="1" applyBorder="1"/>
    <xf numFmtId="4" fontId="31" fillId="0" borderId="48" xfId="0" applyNumberFormat="1" applyFont="1" applyBorder="1"/>
    <xf numFmtId="4" fontId="31" fillId="0" borderId="49" xfId="0" applyNumberFormat="1" applyFont="1" applyBorder="1"/>
    <xf numFmtId="4" fontId="31" fillId="0" borderId="50" xfId="0" applyNumberFormat="1" applyFont="1" applyBorder="1"/>
    <xf numFmtId="4" fontId="28" fillId="0" borderId="34" xfId="0" applyNumberFormat="1" applyFont="1" applyBorder="1"/>
    <xf numFmtId="4" fontId="28" fillId="0" borderId="33" xfId="0" applyNumberFormat="1" applyFont="1" applyBorder="1"/>
    <xf numFmtId="4" fontId="28" fillId="0" borderId="22" xfId="0" applyNumberFormat="1" applyFont="1" applyBorder="1"/>
    <xf numFmtId="4" fontId="28" fillId="0" borderId="35" xfId="0" applyNumberFormat="1" applyFont="1" applyBorder="1"/>
    <xf numFmtId="0" fontId="32" fillId="0" borderId="13" xfId="0" applyFont="1" applyBorder="1" applyAlignment="1">
      <alignment vertical="center"/>
    </xf>
    <xf numFmtId="3" fontId="3" fillId="0" borderId="40" xfId="3" applyNumberFormat="1" applyFont="1" applyFill="1" applyBorder="1" applyAlignment="1" applyProtection="1">
      <alignment horizontal="left"/>
    </xf>
    <xf numFmtId="0" fontId="28" fillId="0" borderId="40" xfId="0" applyFont="1" applyBorder="1"/>
    <xf numFmtId="0" fontId="5" fillId="0" borderId="42" xfId="0" applyFont="1" applyBorder="1" applyAlignment="1">
      <alignment vertical="center" wrapText="1"/>
    </xf>
    <xf numFmtId="4" fontId="28" fillId="0" borderId="28" xfId="0" applyNumberFormat="1" applyFont="1" applyBorder="1"/>
    <xf numFmtId="4" fontId="28" fillId="0" borderId="29" xfId="0" applyNumberFormat="1" applyFont="1" applyBorder="1"/>
    <xf numFmtId="4" fontId="28" fillId="0" borderId="30" xfId="0" applyNumberFormat="1" applyFont="1" applyBorder="1"/>
    <xf numFmtId="0" fontId="5" fillId="0" borderId="13" xfId="0" applyFont="1" applyBorder="1" applyAlignment="1">
      <alignment vertical="center" wrapText="1"/>
    </xf>
    <xf numFmtId="0" fontId="31" fillId="0" borderId="15" xfId="0" applyFont="1" applyBorder="1" applyAlignment="1">
      <alignment vertical="center"/>
    </xf>
    <xf numFmtId="4" fontId="31" fillId="0" borderId="51" xfId="0" applyNumberFormat="1" applyFont="1" applyBorder="1"/>
    <xf numFmtId="4" fontId="31" fillId="0" borderId="52" xfId="0" applyNumberFormat="1" applyFont="1" applyBorder="1"/>
    <xf numFmtId="4" fontId="31" fillId="0" borderId="53" xfId="0" applyNumberFormat="1" applyFont="1" applyBorder="1"/>
    <xf numFmtId="14" fontId="28" fillId="0" borderId="0" xfId="0" applyNumberFormat="1" applyFont="1"/>
    <xf numFmtId="0" fontId="31" fillId="0" borderId="22" xfId="0" applyFont="1" applyFill="1" applyBorder="1" applyAlignment="1">
      <alignment horizontal="center" vertical="center"/>
    </xf>
    <xf numFmtId="0" fontId="31" fillId="0" borderId="33" xfId="0" applyFont="1" applyFill="1" applyBorder="1" applyAlignment="1">
      <alignment horizontal="center" vertical="center"/>
    </xf>
    <xf numFmtId="0" fontId="31" fillId="0" borderId="1" xfId="0" applyFont="1" applyFill="1" applyBorder="1" applyAlignment="1">
      <alignment horizontal="center" vertical="center"/>
    </xf>
    <xf numFmtId="0" fontId="28" fillId="0" borderId="0" xfId="0" applyFont="1" applyFill="1" applyAlignment="1">
      <alignment vertical="center"/>
    </xf>
    <xf numFmtId="168" fontId="31" fillId="0" borderId="36" xfId="0" applyNumberFormat="1" applyFont="1" applyFill="1" applyBorder="1" applyAlignment="1">
      <alignment horizontal="center" vertical="center"/>
    </xf>
    <xf numFmtId="168" fontId="31" fillId="0" borderId="43" xfId="0" applyNumberFormat="1" applyFont="1" applyFill="1" applyBorder="1" applyAlignment="1">
      <alignment vertical="center"/>
    </xf>
    <xf numFmtId="168" fontId="31" fillId="0" borderId="10" xfId="0" applyNumberFormat="1" applyFont="1" applyFill="1" applyBorder="1" applyAlignment="1">
      <alignment vertical="center"/>
    </xf>
    <xf numFmtId="168" fontId="31" fillId="0" borderId="36" xfId="0" applyNumberFormat="1" applyFont="1" applyFill="1" applyBorder="1" applyAlignment="1">
      <alignment vertical="center"/>
    </xf>
    <xf numFmtId="168" fontId="31" fillId="0" borderId="37" xfId="0" applyNumberFormat="1" applyFont="1" applyFill="1" applyBorder="1" applyAlignment="1">
      <alignment vertical="center"/>
    </xf>
    <xf numFmtId="0" fontId="31" fillId="0" borderId="54" xfId="0" applyFont="1" applyFill="1" applyBorder="1" applyAlignment="1">
      <alignment vertical="center" wrapText="1"/>
    </xf>
    <xf numFmtId="0" fontId="31" fillId="0" borderId="36" xfId="0" applyFont="1" applyFill="1" applyBorder="1" applyAlignment="1">
      <alignment vertical="center" wrapText="1"/>
    </xf>
    <xf numFmtId="0" fontId="31" fillId="0" borderId="37" xfId="0" applyFont="1" applyFill="1" applyBorder="1" applyAlignment="1">
      <alignment vertical="center" wrapText="1"/>
    </xf>
    <xf numFmtId="0" fontId="31" fillId="0" borderId="10" xfId="0" applyFont="1" applyFill="1" applyBorder="1" applyAlignment="1">
      <alignment vertical="center" wrapText="1"/>
    </xf>
    <xf numFmtId="0" fontId="31" fillId="0" borderId="43" xfId="0" applyFont="1" applyFill="1" applyBorder="1" applyAlignment="1">
      <alignment vertical="center" wrapText="1"/>
    </xf>
    <xf numFmtId="0" fontId="31" fillId="0" borderId="10" xfId="0" applyFont="1" applyFill="1" applyBorder="1" applyAlignment="1">
      <alignment horizontal="center" vertical="center"/>
    </xf>
    <xf numFmtId="0" fontId="31" fillId="0" borderId="36" xfId="0" applyFont="1" applyFill="1" applyBorder="1" applyAlignment="1">
      <alignment horizontal="center" vertical="center"/>
    </xf>
    <xf numFmtId="0" fontId="31" fillId="0" borderId="37" xfId="0" applyFont="1" applyFill="1" applyBorder="1" applyAlignment="1">
      <alignment horizontal="center" vertical="center"/>
    </xf>
    <xf numFmtId="0" fontId="25" fillId="0" borderId="0" xfId="0" applyFont="1"/>
    <xf numFmtId="0" fontId="28" fillId="0" borderId="35" xfId="0" applyFont="1" applyBorder="1"/>
    <xf numFmtId="4" fontId="31" fillId="0" borderId="35" xfId="0" applyNumberFormat="1" applyFont="1" applyBorder="1"/>
    <xf numFmtId="0" fontId="0" fillId="0" borderId="35" xfId="0" applyBorder="1"/>
    <xf numFmtId="4" fontId="25" fillId="0" borderId="35" xfId="0" applyNumberFormat="1" applyFont="1" applyBorder="1"/>
    <xf numFmtId="0" fontId="28" fillId="0" borderId="22" xfId="0" applyFont="1" applyBorder="1"/>
    <xf numFmtId="0" fontId="28" fillId="0" borderId="33" xfId="0" applyFont="1" applyBorder="1"/>
    <xf numFmtId="4" fontId="28" fillId="0" borderId="33" xfId="0" applyNumberFormat="1" applyFont="1" applyBorder="1" applyAlignment="1">
      <alignment vertical="center"/>
    </xf>
    <xf numFmtId="4" fontId="28" fillId="0" borderId="1" xfId="0" applyNumberFormat="1" applyFont="1" applyBorder="1" applyAlignment="1">
      <alignment vertical="center"/>
    </xf>
    <xf numFmtId="0" fontId="0" fillId="0" borderId="9" xfId="0" applyBorder="1"/>
    <xf numFmtId="4" fontId="25" fillId="0" borderId="36" xfId="0" applyNumberFormat="1" applyFont="1" applyBorder="1"/>
    <xf numFmtId="4" fontId="25" fillId="0" borderId="37" xfId="0" applyNumberFormat="1" applyFont="1" applyBorder="1"/>
    <xf numFmtId="4" fontId="28" fillId="0" borderId="22" xfId="0" applyNumberFormat="1" applyFont="1" applyBorder="1" applyAlignment="1">
      <alignment vertical="center"/>
    </xf>
    <xf numFmtId="4" fontId="25" fillId="0" borderId="10" xfId="0" applyNumberFormat="1" applyFont="1" applyBorder="1"/>
    <xf numFmtId="4" fontId="31" fillId="0" borderId="36" xfId="0" applyNumberFormat="1" applyFont="1" applyBorder="1"/>
    <xf numFmtId="4" fontId="31" fillId="0" borderId="37" xfId="0" applyNumberFormat="1" applyFont="1" applyBorder="1"/>
    <xf numFmtId="0" fontId="25" fillId="0" borderId="15" xfId="0" applyFont="1" applyBorder="1"/>
    <xf numFmtId="0" fontId="0" fillId="0" borderId="39" xfId="0" applyBorder="1"/>
    <xf numFmtId="0" fontId="28" fillId="0" borderId="34" xfId="0" applyFont="1" applyBorder="1"/>
    <xf numFmtId="4" fontId="31" fillId="0" borderId="54" xfId="0" applyNumberFormat="1" applyFont="1" applyBorder="1"/>
    <xf numFmtId="0" fontId="28" fillId="0" borderId="4" xfId="0" applyFont="1" applyBorder="1"/>
    <xf numFmtId="0" fontId="28" fillId="0" borderId="5" xfId="0" applyFont="1" applyBorder="1"/>
    <xf numFmtId="0" fontId="31" fillId="0" borderId="26" xfId="0" applyFont="1" applyBorder="1" applyAlignment="1">
      <alignment wrapText="1"/>
    </xf>
    <xf numFmtId="0" fontId="35" fillId="0" borderId="0" xfId="0" applyFont="1"/>
    <xf numFmtId="168" fontId="31" fillId="0" borderId="38" xfId="0" applyNumberFormat="1" applyFont="1" applyFill="1" applyBorder="1" applyAlignment="1">
      <alignment vertical="center"/>
    </xf>
    <xf numFmtId="168" fontId="31" fillId="0" borderId="8" xfId="0" applyNumberFormat="1" applyFont="1" applyFill="1" applyBorder="1" applyAlignment="1">
      <alignment vertical="center"/>
    </xf>
    <xf numFmtId="0" fontId="31" fillId="0" borderId="38" xfId="0" applyFont="1" applyFill="1" applyBorder="1" applyAlignment="1">
      <alignment vertical="center" wrapText="1"/>
    </xf>
    <xf numFmtId="0" fontId="31" fillId="0" borderId="8" xfId="0" applyFont="1" applyFill="1" applyBorder="1" applyAlignment="1">
      <alignment vertical="center" wrapText="1"/>
    </xf>
    <xf numFmtId="0" fontId="31" fillId="0" borderId="11" xfId="0" applyFont="1" applyFill="1" applyBorder="1" applyAlignment="1">
      <alignment vertical="center" wrapText="1"/>
    </xf>
    <xf numFmtId="0" fontId="31" fillId="0" borderId="19" xfId="0" applyFont="1" applyFill="1" applyBorder="1" applyAlignment="1">
      <alignment vertical="center" wrapText="1"/>
    </xf>
    <xf numFmtId="0" fontId="31" fillId="0" borderId="38" xfId="0" applyFont="1" applyFill="1" applyBorder="1" applyAlignment="1">
      <alignment horizontal="center" vertical="center"/>
    </xf>
    <xf numFmtId="0" fontId="31" fillId="0" borderId="8" xfId="0" applyFont="1" applyFill="1" applyBorder="1" applyAlignment="1">
      <alignment horizontal="center" vertical="center"/>
    </xf>
    <xf numFmtId="0" fontId="28" fillId="0" borderId="2" xfId="0" applyFont="1" applyFill="1" applyBorder="1"/>
    <xf numFmtId="0" fontId="31" fillId="0" borderId="34" xfId="0" applyFont="1" applyFill="1" applyBorder="1" applyAlignment="1">
      <alignment horizontal="center" vertical="center"/>
    </xf>
    <xf numFmtId="0" fontId="31" fillId="0" borderId="7" xfId="0" applyFont="1" applyFill="1" applyBorder="1" applyAlignment="1">
      <alignment horizontal="center" vertical="center"/>
    </xf>
    <xf numFmtId="4" fontId="28" fillId="0" borderId="3" xfId="0" applyNumberFormat="1" applyFont="1" applyBorder="1" applyAlignment="1">
      <alignment vertical="center"/>
    </xf>
    <xf numFmtId="4" fontId="31" fillId="0" borderId="22" xfId="0" applyNumberFormat="1" applyFont="1" applyBorder="1"/>
    <xf numFmtId="4" fontId="31" fillId="0" borderId="33" xfId="0" applyNumberFormat="1" applyFont="1" applyBorder="1"/>
    <xf numFmtId="4" fontId="31" fillId="0" borderId="1" xfId="0" applyNumberFormat="1" applyFont="1" applyBorder="1"/>
    <xf numFmtId="4" fontId="31" fillId="0" borderId="34" xfId="0" applyNumberFormat="1" applyFont="1" applyBorder="1"/>
    <xf numFmtId="4" fontId="31" fillId="0" borderId="54" xfId="0" applyNumberFormat="1" applyFont="1" applyFill="1" applyBorder="1"/>
    <xf numFmtId="0" fontId="32" fillId="0" borderId="27" xfId="0" applyFont="1" applyBorder="1" applyAlignment="1">
      <alignment vertical="center" wrapText="1"/>
    </xf>
    <xf numFmtId="0" fontId="28" fillId="0" borderId="29" xfId="0" applyFont="1" applyBorder="1"/>
    <xf numFmtId="0" fontId="28" fillId="0" borderId="30" xfId="0" applyFont="1" applyBorder="1"/>
    <xf numFmtId="0" fontId="28" fillId="0" borderId="3" xfId="0" applyFont="1" applyBorder="1"/>
    <xf numFmtId="0" fontId="28" fillId="0" borderId="32" xfId="0" applyFont="1" applyBorder="1"/>
    <xf numFmtId="4" fontId="0" fillId="2" borderId="35" xfId="0" applyNumberFormat="1" applyFill="1" applyBorder="1"/>
    <xf numFmtId="4" fontId="0" fillId="0" borderId="35" xfId="0" applyNumberFormat="1" applyBorder="1"/>
    <xf numFmtId="4" fontId="0" fillId="0" borderId="35" xfId="0" applyNumberFormat="1" applyFill="1" applyBorder="1"/>
    <xf numFmtId="10" fontId="0" fillId="0" borderId="35" xfId="0" applyNumberFormat="1" applyBorder="1"/>
    <xf numFmtId="4" fontId="0" fillId="0" borderId="33" xfId="0" applyNumberFormat="1" applyBorder="1"/>
    <xf numFmtId="4" fontId="0" fillId="0" borderId="1" xfId="0" applyNumberFormat="1" applyBorder="1"/>
    <xf numFmtId="4" fontId="0" fillId="0" borderId="2" xfId="0" applyNumberFormat="1" applyBorder="1"/>
    <xf numFmtId="4" fontId="0" fillId="0" borderId="2" xfId="0" applyNumberFormat="1" applyFill="1" applyBorder="1"/>
    <xf numFmtId="10" fontId="0" fillId="0" borderId="2" xfId="0" applyNumberFormat="1" applyBorder="1"/>
    <xf numFmtId="0" fontId="0" fillId="0" borderId="2" xfId="0" applyBorder="1"/>
    <xf numFmtId="4" fontId="0" fillId="0" borderId="3" xfId="0" applyNumberFormat="1" applyBorder="1"/>
    <xf numFmtId="4" fontId="0" fillId="0" borderId="3" xfId="0" applyNumberFormat="1" applyFill="1" applyBorder="1"/>
    <xf numFmtId="0" fontId="0" fillId="0" borderId="3" xfId="0" applyBorder="1"/>
    <xf numFmtId="0" fontId="0" fillId="0" borderId="5" xfId="0" applyBorder="1"/>
    <xf numFmtId="0" fontId="25" fillId="0" borderId="5" xfId="0" applyFont="1" applyBorder="1"/>
    <xf numFmtId="0" fontId="25" fillId="0" borderId="5" xfId="0" applyFont="1" applyFill="1" applyBorder="1"/>
    <xf numFmtId="4" fontId="0" fillId="0" borderId="32" xfId="0" applyNumberFormat="1" applyBorder="1"/>
    <xf numFmtId="4" fontId="0" fillId="0" borderId="29" xfId="0" applyNumberFormat="1" applyBorder="1"/>
    <xf numFmtId="4" fontId="0" fillId="0" borderId="30" xfId="0" applyNumberFormat="1" applyBorder="1"/>
    <xf numFmtId="0" fontId="25" fillId="0" borderId="26" xfId="0" applyFont="1" applyBorder="1"/>
    <xf numFmtId="4" fontId="25" fillId="0" borderId="54" xfId="0" applyNumberFormat="1" applyFont="1" applyBorder="1"/>
    <xf numFmtId="4" fontId="36" fillId="0" borderId="3" xfId="0" applyNumberFormat="1" applyFont="1" applyBorder="1"/>
    <xf numFmtId="4" fontId="36" fillId="0" borderId="35" xfId="0" applyNumberFormat="1" applyFont="1" applyBorder="1"/>
    <xf numFmtId="4" fontId="36" fillId="0" borderId="2" xfId="0" applyNumberFormat="1" applyFont="1" applyBorder="1"/>
    <xf numFmtId="0" fontId="36" fillId="0" borderId="0" xfId="0" applyFont="1"/>
    <xf numFmtId="0" fontId="36" fillId="0" borderId="5" xfId="0" applyFont="1" applyBorder="1" applyAlignment="1">
      <alignment wrapText="1"/>
    </xf>
    <xf numFmtId="0" fontId="0" fillId="0" borderId="32" xfId="0" applyBorder="1"/>
    <xf numFmtId="0" fontId="0" fillId="0" borderId="29" xfId="0" applyBorder="1"/>
    <xf numFmtId="0" fontId="0" fillId="0" borderId="30" xfId="0" applyBorder="1"/>
    <xf numFmtId="4" fontId="0" fillId="0" borderId="22" xfId="0" applyNumberFormat="1" applyBorder="1"/>
    <xf numFmtId="4" fontId="0" fillId="2" borderId="9" xfId="0" applyNumberFormat="1" applyFill="1" applyBorder="1"/>
    <xf numFmtId="4" fontId="0" fillId="2" borderId="2" xfId="0" applyNumberFormat="1" applyFill="1" applyBorder="1"/>
    <xf numFmtId="4" fontId="36" fillId="0" borderId="9" xfId="0" applyNumberFormat="1" applyFont="1" applyBorder="1"/>
    <xf numFmtId="4" fontId="0" fillId="0" borderId="9" xfId="0" applyNumberFormat="1" applyBorder="1"/>
    <xf numFmtId="4" fontId="0" fillId="0" borderId="9" xfId="0" applyNumberFormat="1" applyFill="1" applyBorder="1"/>
    <xf numFmtId="4" fontId="0" fillId="0" borderId="55" xfId="0" applyNumberFormat="1" applyBorder="1"/>
    <xf numFmtId="4" fontId="0" fillId="0" borderId="28" xfId="0" applyNumberFormat="1" applyBorder="1"/>
    <xf numFmtId="4" fontId="25" fillId="0" borderId="2" xfId="0" applyNumberFormat="1" applyFont="1" applyBorder="1"/>
    <xf numFmtId="4" fontId="25" fillId="0" borderId="3" xfId="0" applyNumberFormat="1" applyFont="1" applyBorder="1"/>
    <xf numFmtId="0" fontId="25" fillId="0" borderId="4" xfId="0" applyFont="1" applyBorder="1"/>
    <xf numFmtId="4" fontId="0" fillId="0" borderId="11" xfId="0" applyNumberFormat="1" applyBorder="1"/>
    <xf numFmtId="4" fontId="0" fillId="0" borderId="38" xfId="0" applyNumberFormat="1" applyBorder="1"/>
    <xf numFmtId="4" fontId="0" fillId="0" borderId="8" xfId="0" applyNumberFormat="1" applyBorder="1"/>
    <xf numFmtId="4" fontId="25" fillId="0" borderId="22" xfId="0" applyNumberFormat="1" applyFont="1" applyBorder="1"/>
    <xf numFmtId="4" fontId="25" fillId="0" borderId="33" xfId="0" applyNumberFormat="1" applyFont="1" applyBorder="1"/>
    <xf numFmtId="4" fontId="25" fillId="0" borderId="1" xfId="0" applyNumberFormat="1" applyFont="1" applyBorder="1"/>
    <xf numFmtId="4" fontId="25" fillId="0" borderId="9" xfId="0" applyNumberFormat="1" applyFont="1" applyBorder="1"/>
    <xf numFmtId="0" fontId="25" fillId="0" borderId="6" xfId="0" applyFont="1" applyBorder="1"/>
    <xf numFmtId="0" fontId="25" fillId="0" borderId="4" xfId="0" applyFont="1" applyFill="1" applyBorder="1"/>
    <xf numFmtId="0" fontId="25" fillId="0" borderId="26" xfId="0" applyFont="1" applyFill="1" applyBorder="1"/>
    <xf numFmtId="4" fontId="31" fillId="0" borderId="56" xfId="0" applyNumberFormat="1" applyFont="1" applyBorder="1"/>
    <xf numFmtId="4" fontId="31" fillId="0" borderId="57" xfId="0" applyNumberFormat="1" applyFont="1" applyBorder="1"/>
    <xf numFmtId="0" fontId="31" fillId="0" borderId="40" xfId="0" applyFont="1" applyBorder="1"/>
    <xf numFmtId="0" fontId="37" fillId="0" borderId="40" xfId="0" applyFont="1" applyBorder="1"/>
    <xf numFmtId="4" fontId="37" fillId="0" borderId="9" xfId="0" applyNumberFormat="1" applyFont="1" applyBorder="1" applyAlignment="1">
      <alignment vertical="center"/>
    </xf>
    <xf numFmtId="4" fontId="37" fillId="0" borderId="35" xfId="0" applyNumberFormat="1" applyFont="1" applyBorder="1" applyAlignment="1">
      <alignment vertical="center"/>
    </xf>
    <xf numFmtId="4" fontId="37" fillId="0" borderId="2" xfId="0" applyNumberFormat="1" applyFont="1" applyBorder="1" applyAlignment="1">
      <alignment vertical="center"/>
    </xf>
    <xf numFmtId="0" fontId="37" fillId="0" borderId="0" xfId="0" applyFont="1"/>
    <xf numFmtId="4" fontId="37" fillId="0" borderId="9" xfId="0" applyNumberFormat="1" applyFont="1" applyBorder="1"/>
    <xf numFmtId="4" fontId="37" fillId="0" borderId="35" xfId="0" applyNumberFormat="1" applyFont="1" applyBorder="1"/>
    <xf numFmtId="4" fontId="37" fillId="0" borderId="2" xfId="0" applyNumberFormat="1" applyFont="1" applyBorder="1"/>
    <xf numFmtId="0" fontId="37" fillId="0" borderId="16" xfId="0" applyFont="1" applyBorder="1"/>
    <xf numFmtId="4" fontId="37" fillId="0" borderId="10" xfId="0" applyNumberFormat="1" applyFont="1" applyBorder="1"/>
    <xf numFmtId="4" fontId="37" fillId="0" borderId="36" xfId="0" applyNumberFormat="1" applyFont="1" applyBorder="1"/>
    <xf numFmtId="4" fontId="37" fillId="0" borderId="37" xfId="0" applyNumberFormat="1" applyFont="1" applyBorder="1"/>
    <xf numFmtId="0" fontId="31" fillId="0" borderId="6" xfId="0" applyFont="1" applyBorder="1"/>
    <xf numFmtId="4" fontId="31" fillId="0" borderId="38" xfId="0" applyNumberFormat="1" applyFont="1" applyFill="1" applyBorder="1"/>
    <xf numFmtId="4" fontId="31" fillId="0" borderId="8" xfId="0" applyNumberFormat="1" applyFont="1" applyFill="1" applyBorder="1"/>
    <xf numFmtId="4" fontId="31" fillId="0" borderId="7" xfId="0" applyNumberFormat="1" applyFont="1" applyFill="1" applyBorder="1"/>
    <xf numFmtId="4" fontId="31" fillId="0" borderId="35" xfId="0" applyNumberFormat="1" applyFont="1" applyFill="1" applyBorder="1"/>
    <xf numFmtId="4" fontId="37" fillId="0" borderId="43" xfId="0" applyNumberFormat="1" applyFont="1" applyBorder="1"/>
    <xf numFmtId="4" fontId="37" fillId="0" borderId="18" xfId="0" applyNumberFormat="1" applyFont="1" applyBorder="1"/>
    <xf numFmtId="4" fontId="37" fillId="0" borderId="38" xfId="0" applyNumberFormat="1" applyFont="1" applyBorder="1"/>
    <xf numFmtId="4" fontId="37" fillId="0" borderId="11" xfId="0" applyNumberFormat="1" applyFont="1" applyBorder="1"/>
    <xf numFmtId="4" fontId="37" fillId="0" borderId="8" xfId="0" applyNumberFormat="1" applyFont="1" applyBorder="1"/>
    <xf numFmtId="4" fontId="31" fillId="0" borderId="3" xfId="0" applyNumberFormat="1" applyFont="1" applyFill="1" applyBorder="1"/>
    <xf numFmtId="4" fontId="37" fillId="0" borderId="7" xfId="0" applyNumberFormat="1" applyFont="1" applyBorder="1"/>
    <xf numFmtId="4" fontId="28" fillId="0" borderId="34" xfId="0" applyNumberFormat="1" applyFont="1" applyBorder="1" applyAlignment="1">
      <alignment vertical="center"/>
    </xf>
    <xf numFmtId="0" fontId="31" fillId="0" borderId="58" xfId="0" applyFont="1" applyBorder="1"/>
    <xf numFmtId="4" fontId="31" fillId="0" borderId="34" xfId="0" applyNumberFormat="1" applyFont="1" applyFill="1" applyBorder="1"/>
    <xf numFmtId="4" fontId="28" fillId="0" borderId="3" xfId="0" applyNumberFormat="1" applyFont="1" applyFill="1" applyBorder="1"/>
    <xf numFmtId="4" fontId="28" fillId="0" borderId="35" xfId="0" applyNumberFormat="1" applyFont="1" applyFill="1" applyBorder="1"/>
    <xf numFmtId="166" fontId="31" fillId="0" borderId="1" xfId="0" applyNumberFormat="1" applyFont="1" applyFill="1" applyBorder="1"/>
    <xf numFmtId="166" fontId="28" fillId="0" borderId="2" xfId="0" applyNumberFormat="1" applyFont="1" applyFill="1" applyBorder="1"/>
    <xf numFmtId="166" fontId="31" fillId="0" borderId="2" xfId="0" applyNumberFormat="1" applyFont="1" applyFill="1" applyBorder="1"/>
    <xf numFmtId="0" fontId="31" fillId="0" borderId="0" xfId="0" applyFont="1" applyBorder="1"/>
    <xf numFmtId="0" fontId="31" fillId="0" borderId="0" xfId="0" applyFont="1" applyFill="1"/>
    <xf numFmtId="4" fontId="28" fillId="0" borderId="18" xfId="0" applyNumberFormat="1" applyFont="1" applyFill="1" applyBorder="1"/>
    <xf numFmtId="49" fontId="4" fillId="0" borderId="5" xfId="0" quotePrefix="1" applyNumberFormat="1" applyFont="1" applyBorder="1"/>
    <xf numFmtId="49" fontId="4" fillId="0" borderId="5" xfId="0" quotePrefix="1" applyNumberFormat="1" applyFont="1" applyBorder="1" applyAlignment="1">
      <alignment wrapText="1"/>
    </xf>
    <xf numFmtId="49" fontId="3" fillId="0" borderId="26" xfId="0" applyNumberFormat="1" applyFont="1" applyBorder="1" applyAlignment="1">
      <alignment wrapText="1"/>
    </xf>
    <xf numFmtId="49" fontId="3" fillId="0" borderId="59" xfId="0" applyNumberFormat="1" applyFont="1" applyFill="1" applyBorder="1" applyAlignment="1">
      <alignment wrapText="1"/>
    </xf>
    <xf numFmtId="4" fontId="31" fillId="0" borderId="55" xfId="0" applyNumberFormat="1" applyFont="1" applyFill="1" applyBorder="1"/>
    <xf numFmtId="4" fontId="31" fillId="0" borderId="57" xfId="0" applyNumberFormat="1" applyFont="1" applyFill="1" applyBorder="1"/>
    <xf numFmtId="0" fontId="31" fillId="0" borderId="57" xfId="0" applyFont="1" applyFill="1" applyBorder="1"/>
    <xf numFmtId="4" fontId="31" fillId="0" borderId="33" xfId="0" applyNumberFormat="1" applyFont="1" applyFill="1" applyBorder="1"/>
    <xf numFmtId="49" fontId="4" fillId="0" borderId="5" xfId="0" quotePrefix="1" applyNumberFormat="1" applyFont="1" applyFill="1" applyBorder="1" applyAlignment="1">
      <alignment wrapText="1"/>
    </xf>
    <xf numFmtId="49" fontId="3" fillId="0" borderId="5" xfId="0" quotePrefix="1" applyNumberFormat="1" applyFont="1" applyFill="1" applyBorder="1" applyAlignment="1">
      <alignment wrapText="1"/>
    </xf>
    <xf numFmtId="4" fontId="31" fillId="0" borderId="56" xfId="0" applyNumberFormat="1" applyFont="1" applyFill="1" applyBorder="1"/>
    <xf numFmtId="4" fontId="31" fillId="0" borderId="1" xfId="0" applyNumberFormat="1" applyFont="1" applyFill="1" applyBorder="1"/>
    <xf numFmtId="4" fontId="28" fillId="0" borderId="2" xfId="0" applyNumberFormat="1" applyFont="1" applyFill="1" applyBorder="1"/>
    <xf numFmtId="49" fontId="3" fillId="0" borderId="6" xfId="0" quotePrefix="1" applyNumberFormat="1" applyFont="1" applyFill="1" applyBorder="1" applyAlignment="1">
      <alignment wrapText="1"/>
    </xf>
    <xf numFmtId="49" fontId="3" fillId="0" borderId="58" xfId="0" applyNumberFormat="1" applyFont="1" applyFill="1" applyBorder="1" applyAlignment="1">
      <alignment wrapText="1"/>
    </xf>
    <xf numFmtId="4" fontId="31" fillId="0" borderId="47" xfId="0" applyNumberFormat="1" applyFont="1" applyFill="1" applyBorder="1"/>
    <xf numFmtId="0" fontId="28" fillId="0" borderId="50" xfId="0" applyFont="1" applyFill="1" applyBorder="1"/>
    <xf numFmtId="49" fontId="5" fillId="0" borderId="4" xfId="0" applyNumberFormat="1" applyFont="1" applyFill="1" applyBorder="1" applyAlignment="1">
      <alignment horizontal="left" vertical="center" wrapText="1"/>
    </xf>
    <xf numFmtId="49" fontId="3" fillId="0" borderId="60" xfId="0" applyNumberFormat="1" applyFont="1" applyFill="1" applyBorder="1" applyAlignment="1">
      <alignment wrapText="1"/>
    </xf>
    <xf numFmtId="4" fontId="31" fillId="0" borderId="61" xfId="0" applyNumberFormat="1" applyFont="1" applyFill="1" applyBorder="1"/>
    <xf numFmtId="4" fontId="31" fillId="0" borderId="62" xfId="0" applyNumberFormat="1" applyFont="1" applyFill="1" applyBorder="1"/>
    <xf numFmtId="4" fontId="31" fillId="0" borderId="63" xfId="0" applyNumberFormat="1" applyFont="1" applyFill="1" applyBorder="1"/>
    <xf numFmtId="0" fontId="28" fillId="0" borderId="63" xfId="0" applyFont="1" applyFill="1" applyBorder="1"/>
    <xf numFmtId="4" fontId="28" fillId="0" borderId="33" xfId="0" applyNumberFormat="1" applyFont="1" applyFill="1" applyBorder="1"/>
    <xf numFmtId="0" fontId="28" fillId="0" borderId="1" xfId="0" applyFont="1" applyFill="1" applyBorder="1"/>
    <xf numFmtId="0" fontId="35" fillId="0" borderId="2" xfId="0" applyFont="1" applyBorder="1"/>
    <xf numFmtId="0" fontId="35" fillId="0" borderId="1" xfId="0" applyFont="1" applyBorder="1"/>
    <xf numFmtId="4" fontId="28" fillId="0" borderId="38" xfId="0" applyNumberFormat="1" applyFont="1" applyFill="1" applyBorder="1"/>
    <xf numFmtId="4" fontId="28" fillId="0" borderId="38" xfId="0" applyNumberFormat="1" applyFont="1" applyBorder="1"/>
    <xf numFmtId="0" fontId="35" fillId="0" borderId="50" xfId="0" applyFont="1" applyBorder="1"/>
    <xf numFmtId="4" fontId="28" fillId="0" borderId="34" xfId="0" applyNumberFormat="1" applyFont="1" applyFill="1" applyBorder="1"/>
    <xf numFmtId="49" fontId="3" fillId="0" borderId="6" xfId="0" applyNumberFormat="1" applyFont="1" applyFill="1" applyBorder="1"/>
    <xf numFmtId="49" fontId="5" fillId="0" borderId="59" xfId="0" applyNumberFormat="1" applyFont="1" applyFill="1" applyBorder="1" applyAlignment="1">
      <alignment horizontal="left" vertical="center" wrapText="1"/>
    </xf>
    <xf numFmtId="4" fontId="31" fillId="0" borderId="43" xfId="0" applyNumberFormat="1" applyFont="1" applyBorder="1"/>
    <xf numFmtId="4" fontId="28" fillId="0" borderId="17" xfId="0" applyNumberFormat="1" applyFont="1" applyFill="1" applyBorder="1"/>
    <xf numFmtId="4" fontId="31" fillId="0" borderId="61" xfId="0" applyNumberFormat="1" applyFont="1" applyBorder="1"/>
    <xf numFmtId="0" fontId="0" fillId="0" borderId="50" xfId="0" applyFont="1" applyBorder="1"/>
    <xf numFmtId="0" fontId="28" fillId="0" borderId="35" xfId="0" applyFont="1" applyFill="1" applyBorder="1"/>
    <xf numFmtId="14" fontId="28" fillId="0" borderId="35" xfId="0" applyNumberFormat="1" applyFont="1" applyFill="1" applyBorder="1"/>
    <xf numFmtId="10" fontId="28" fillId="0" borderId="35" xfId="0" applyNumberFormat="1" applyFont="1" applyFill="1" applyBorder="1"/>
    <xf numFmtId="0" fontId="28" fillId="0" borderId="3" xfId="0" applyFont="1" applyFill="1" applyBorder="1"/>
    <xf numFmtId="14" fontId="28" fillId="0" borderId="3" xfId="0" applyNumberFormat="1" applyFont="1" applyFill="1" applyBorder="1"/>
    <xf numFmtId="10" fontId="28" fillId="0" borderId="3" xfId="0" applyNumberFormat="1" applyFont="1" applyFill="1" applyBorder="1"/>
    <xf numFmtId="3" fontId="4" fillId="0" borderId="5" xfId="3" applyNumberFormat="1" applyFont="1" applyFill="1" applyBorder="1" applyAlignment="1" applyProtection="1">
      <alignment horizontal="left"/>
    </xf>
    <xf numFmtId="0" fontId="28" fillId="0" borderId="5" xfId="0" applyFont="1" applyFill="1" applyBorder="1"/>
    <xf numFmtId="49" fontId="5" fillId="0" borderId="5" xfId="0" applyNumberFormat="1" applyFont="1" applyFill="1" applyBorder="1" applyAlignment="1">
      <alignment horizontal="left" vertical="center" wrapText="1"/>
    </xf>
    <xf numFmtId="49" fontId="3" fillId="0" borderId="26" xfId="0" applyNumberFormat="1" applyFont="1" applyFill="1" applyBorder="1" applyAlignment="1">
      <alignment horizontal="left" vertical="center" wrapText="1"/>
    </xf>
    <xf numFmtId="0" fontId="28" fillId="0" borderId="27" xfId="0" applyFont="1" applyFill="1" applyBorder="1"/>
    <xf numFmtId="4" fontId="31" fillId="0" borderId="36" xfId="0" applyNumberFormat="1" applyFont="1" applyFill="1" applyBorder="1"/>
    <xf numFmtId="4" fontId="31" fillId="0" borderId="37" xfId="0" applyNumberFormat="1" applyFont="1" applyFill="1" applyBorder="1"/>
    <xf numFmtId="14" fontId="28" fillId="0" borderId="3" xfId="0" applyNumberFormat="1" applyFont="1" applyBorder="1"/>
    <xf numFmtId="14" fontId="28" fillId="0" borderId="35" xfId="0" applyNumberFormat="1" applyFont="1" applyBorder="1"/>
    <xf numFmtId="14" fontId="28" fillId="0" borderId="35" xfId="0" applyNumberFormat="1" applyFont="1" applyFill="1" applyBorder="1" applyAlignment="1">
      <alignment horizontal="right"/>
    </xf>
    <xf numFmtId="0" fontId="28" fillId="0" borderId="17" xfId="0" applyFont="1" applyBorder="1"/>
    <xf numFmtId="4" fontId="31" fillId="0" borderId="43" xfId="0" applyNumberFormat="1" applyFont="1" applyFill="1" applyBorder="1"/>
    <xf numFmtId="14" fontId="28" fillId="0" borderId="18" xfId="0" applyNumberFormat="1" applyFont="1" applyFill="1" applyBorder="1"/>
    <xf numFmtId="10" fontId="28" fillId="0" borderId="18" xfId="0" applyNumberFormat="1" applyFont="1" applyFill="1" applyBorder="1"/>
    <xf numFmtId="14" fontId="28" fillId="0" borderId="18" xfId="0" applyNumberFormat="1" applyFont="1" applyBorder="1"/>
    <xf numFmtId="4" fontId="31" fillId="0" borderId="10" xfId="0" applyNumberFormat="1" applyFont="1" applyFill="1" applyBorder="1"/>
    <xf numFmtId="14" fontId="28" fillId="0" borderId="9" xfId="0" applyNumberFormat="1" applyFont="1" applyFill="1" applyBorder="1" applyAlignment="1">
      <alignment horizontal="right"/>
    </xf>
    <xf numFmtId="14" fontId="28" fillId="0" borderId="2" xfId="0" applyNumberFormat="1" applyFont="1" applyFill="1" applyBorder="1" applyAlignment="1">
      <alignment horizontal="right"/>
    </xf>
    <xf numFmtId="14" fontId="28" fillId="0" borderId="9" xfId="0" applyNumberFormat="1" applyFont="1" applyFill="1" applyBorder="1"/>
    <xf numFmtId="14" fontId="28" fillId="0" borderId="2" xfId="0" applyNumberFormat="1" applyFont="1" applyFill="1" applyBorder="1"/>
    <xf numFmtId="10" fontId="28" fillId="0" borderId="9" xfId="0" applyNumberFormat="1" applyFont="1" applyFill="1" applyBorder="1"/>
    <xf numFmtId="10" fontId="28" fillId="0" borderId="2" xfId="0" applyNumberFormat="1" applyFont="1" applyFill="1" applyBorder="1"/>
    <xf numFmtId="14" fontId="28" fillId="0" borderId="9" xfId="0" applyNumberFormat="1" applyFont="1" applyBorder="1"/>
    <xf numFmtId="14" fontId="28" fillId="0" borderId="2" xfId="0" applyNumberFormat="1" applyFont="1" applyBorder="1"/>
    <xf numFmtId="168" fontId="31" fillId="0" borderId="19" xfId="0" applyNumberFormat="1" applyFont="1" applyFill="1" applyBorder="1" applyAlignment="1">
      <alignment vertical="center"/>
    </xf>
    <xf numFmtId="0" fontId="31" fillId="0" borderId="7" xfId="0" applyFont="1" applyFill="1" applyBorder="1" applyAlignment="1">
      <alignment vertical="center" wrapText="1"/>
    </xf>
    <xf numFmtId="168" fontId="31" fillId="0" borderId="7" xfId="0" applyNumberFormat="1" applyFont="1" applyFill="1" applyBorder="1" applyAlignment="1">
      <alignment vertical="center"/>
    </xf>
    <xf numFmtId="0" fontId="28" fillId="0" borderId="4" xfId="0" applyFont="1" applyFill="1" applyBorder="1"/>
    <xf numFmtId="14" fontId="28" fillId="0" borderId="22" xfId="0" applyNumberFormat="1" applyFont="1" applyFill="1" applyBorder="1" applyAlignment="1">
      <alignment horizontal="right"/>
    </xf>
    <xf numFmtId="14" fontId="28" fillId="0" borderId="33" xfId="0" applyNumberFormat="1" applyFont="1" applyFill="1" applyBorder="1" applyAlignment="1">
      <alignment horizontal="right"/>
    </xf>
    <xf numFmtId="14" fontId="28" fillId="0" borderId="1" xfId="0" applyNumberFormat="1" applyFont="1" applyFill="1" applyBorder="1" applyAlignment="1">
      <alignment horizontal="right"/>
    </xf>
    <xf numFmtId="0" fontId="28" fillId="0" borderId="34" xfId="0" applyFont="1" applyFill="1" applyBorder="1"/>
    <xf numFmtId="0" fontId="28" fillId="0" borderId="33" xfId="0" applyFont="1" applyFill="1" applyBorder="1"/>
    <xf numFmtId="0" fontId="28" fillId="0" borderId="26" xfId="0" applyFont="1" applyFill="1" applyBorder="1"/>
    <xf numFmtId="0" fontId="28" fillId="0" borderId="10" xfId="0" applyFont="1" applyFill="1" applyBorder="1"/>
    <xf numFmtId="0" fontId="28" fillId="0" borderId="36" xfId="0" applyFont="1" applyFill="1" applyBorder="1"/>
    <xf numFmtId="0" fontId="28" fillId="0" borderId="37" xfId="0" applyFont="1" applyFill="1" applyBorder="1"/>
    <xf numFmtId="0" fontId="28" fillId="0" borderId="54" xfId="0" applyFont="1" applyFill="1" applyBorder="1"/>
    <xf numFmtId="14" fontId="28" fillId="0" borderId="28" xfId="0" applyNumberFormat="1" applyFont="1" applyBorder="1"/>
    <xf numFmtId="14" fontId="28" fillId="0" borderId="29" xfId="0" applyNumberFormat="1" applyFont="1" applyBorder="1"/>
    <xf numFmtId="14" fontId="28" fillId="0" borderId="30" xfId="0" applyNumberFormat="1" applyFont="1" applyBorder="1"/>
    <xf numFmtId="14" fontId="28" fillId="0" borderId="32" xfId="0" applyNumberFormat="1" applyFont="1" applyBorder="1"/>
    <xf numFmtId="14" fontId="28" fillId="0" borderId="31" xfId="0" applyNumberFormat="1" applyFont="1" applyBorder="1"/>
    <xf numFmtId="14" fontId="28" fillId="0" borderId="22" xfId="0" applyNumberFormat="1" applyFont="1" applyFill="1" applyBorder="1"/>
    <xf numFmtId="14" fontId="28" fillId="0" borderId="33" xfId="0" applyNumberFormat="1" applyFont="1" applyFill="1" applyBorder="1"/>
    <xf numFmtId="14" fontId="28" fillId="0" borderId="1" xfId="0" applyNumberFormat="1" applyFont="1" applyFill="1" applyBorder="1"/>
    <xf numFmtId="14" fontId="28" fillId="0" borderId="34" xfId="0" applyNumberFormat="1" applyFont="1" applyFill="1" applyBorder="1"/>
    <xf numFmtId="14" fontId="28" fillId="0" borderId="17" xfId="0" applyNumberFormat="1" applyFont="1" applyFill="1" applyBorder="1"/>
    <xf numFmtId="10" fontId="28" fillId="0" borderId="10" xfId="0" applyNumberFormat="1" applyFont="1" applyFill="1" applyBorder="1"/>
    <xf numFmtId="10" fontId="28" fillId="0" borderId="36" xfId="0" applyNumberFormat="1" applyFont="1" applyFill="1" applyBorder="1"/>
    <xf numFmtId="10" fontId="28" fillId="0" borderId="37" xfId="0" applyNumberFormat="1" applyFont="1" applyFill="1" applyBorder="1"/>
    <xf numFmtId="10" fontId="28" fillId="0" borderId="54" xfId="0" applyNumberFormat="1" applyFont="1" applyFill="1" applyBorder="1"/>
    <xf numFmtId="10" fontId="28" fillId="0" borderId="43" xfId="0" applyNumberFormat="1" applyFont="1" applyFill="1" applyBorder="1"/>
    <xf numFmtId="49" fontId="3" fillId="0" borderId="0" xfId="3" applyNumberFormat="1" applyFont="1" applyBorder="1" applyProtection="1">
      <protection locked="0"/>
    </xf>
    <xf numFmtId="0" fontId="38" fillId="0" borderId="0" xfId="0" applyFont="1" applyFill="1"/>
    <xf numFmtId="10" fontId="28" fillId="0" borderId="2" xfId="0" applyNumberFormat="1" applyFont="1" applyBorder="1"/>
    <xf numFmtId="10" fontId="28" fillId="0" borderId="37" xfId="0" applyNumberFormat="1" applyFont="1" applyBorder="1"/>
    <xf numFmtId="0" fontId="31" fillId="0" borderId="60" xfId="0" applyFont="1" applyBorder="1"/>
    <xf numFmtId="0" fontId="31" fillId="0" borderId="61" xfId="0" applyFont="1" applyBorder="1"/>
    <xf numFmtId="0" fontId="31" fillId="0" borderId="62" xfId="0" applyFont="1" applyBorder="1"/>
    <xf numFmtId="0" fontId="31" fillId="0" borderId="63" xfId="0" applyFont="1" applyBorder="1"/>
    <xf numFmtId="0" fontId="31" fillId="0" borderId="64" xfId="0" applyFont="1" applyBorder="1" applyAlignment="1">
      <alignment horizontal="right"/>
    </xf>
    <xf numFmtId="0" fontId="28" fillId="0" borderId="63" xfId="0" applyFont="1" applyBorder="1" applyAlignment="1">
      <alignment horizontal="right"/>
    </xf>
    <xf numFmtId="49" fontId="3" fillId="0" borderId="12" xfId="0" applyNumberFormat="1" applyFont="1" applyFill="1" applyBorder="1" applyAlignment="1">
      <alignment horizontal="left" vertical="center" wrapText="1"/>
    </xf>
    <xf numFmtId="4" fontId="31" fillId="0" borderId="65" xfId="0" applyNumberFormat="1" applyFont="1" applyBorder="1"/>
    <xf numFmtId="10" fontId="28" fillId="0" borderId="53" xfId="0" applyNumberFormat="1" applyFont="1" applyBorder="1"/>
    <xf numFmtId="3" fontId="4" fillId="0" borderId="4" xfId="3" applyNumberFormat="1" applyFont="1" applyFill="1" applyBorder="1" applyAlignment="1" applyProtection="1">
      <alignment horizontal="left"/>
    </xf>
    <xf numFmtId="10" fontId="28" fillId="0" borderId="1" xfId="0" applyNumberFormat="1" applyFont="1" applyBorder="1"/>
    <xf numFmtId="3" fontId="4" fillId="0" borderId="26" xfId="3" applyNumberFormat="1" applyFont="1" applyFill="1" applyBorder="1" applyAlignment="1" applyProtection="1">
      <alignment horizontal="left"/>
    </xf>
    <xf numFmtId="4" fontId="28" fillId="0" borderId="10" xfId="0" applyNumberFormat="1" applyFont="1" applyBorder="1"/>
    <xf numFmtId="4" fontId="28" fillId="0" borderId="36" xfId="0" applyNumberFormat="1" applyFont="1" applyBorder="1"/>
    <xf numFmtId="4" fontId="28" fillId="0" borderId="37" xfId="0" applyNumberFormat="1" applyFont="1" applyBorder="1"/>
    <xf numFmtId="4" fontId="31" fillId="0" borderId="52" xfId="0" applyNumberFormat="1" applyFont="1" applyFill="1" applyBorder="1"/>
    <xf numFmtId="4" fontId="28" fillId="0" borderId="36" xfId="0" applyNumberFormat="1" applyFont="1" applyFill="1" applyBorder="1"/>
    <xf numFmtId="0" fontId="31" fillId="0" borderId="64" xfId="0" applyFont="1" applyBorder="1"/>
    <xf numFmtId="4" fontId="28" fillId="0" borderId="54" xfId="0" applyNumberFormat="1" applyFont="1" applyFill="1" applyBorder="1"/>
    <xf numFmtId="4" fontId="31" fillId="0" borderId="65" xfId="0" applyNumberFormat="1" applyFont="1" applyFill="1" applyBorder="1"/>
    <xf numFmtId="49" fontId="4" fillId="0" borderId="4" xfId="3" applyNumberFormat="1" applyFont="1" applyFill="1" applyBorder="1" applyProtection="1">
      <protection locked="0"/>
    </xf>
    <xf numFmtId="49" fontId="4" fillId="0" borderId="5" xfId="3" applyNumberFormat="1" applyFont="1" applyFill="1" applyBorder="1" applyProtection="1">
      <protection locked="0"/>
    </xf>
    <xf numFmtId="49" fontId="3" fillId="0" borderId="5" xfId="3" applyNumberFormat="1" applyFont="1" applyFill="1" applyBorder="1" applyProtection="1">
      <protection locked="0"/>
    </xf>
    <xf numFmtId="49" fontId="4" fillId="0" borderId="26" xfId="3" applyNumberFormat="1" applyFont="1" applyFill="1" applyBorder="1" applyProtection="1">
      <protection locked="0"/>
    </xf>
    <xf numFmtId="49" fontId="3" fillId="0" borderId="12" xfId="3" applyNumberFormat="1" applyFont="1" applyFill="1" applyBorder="1" applyProtection="1">
      <protection locked="0"/>
    </xf>
    <xf numFmtId="0" fontId="31" fillId="0" borderId="66" xfId="0" applyFont="1" applyBorder="1"/>
    <xf numFmtId="4" fontId="28" fillId="0" borderId="43" xfId="0" applyNumberFormat="1" applyFont="1" applyFill="1" applyBorder="1"/>
    <xf numFmtId="4" fontId="31" fillId="0" borderId="67" xfId="0" applyNumberFormat="1" applyFont="1" applyFill="1" applyBorder="1"/>
    <xf numFmtId="0" fontId="31" fillId="0" borderId="61" xfId="0" applyFont="1" applyBorder="1" applyAlignment="1">
      <alignment horizontal="right"/>
    </xf>
    <xf numFmtId="4" fontId="28" fillId="0" borderId="10" xfId="0" applyNumberFormat="1" applyFont="1" applyFill="1" applyBorder="1"/>
    <xf numFmtId="4" fontId="31" fillId="0" borderId="51" xfId="0" applyNumberFormat="1" applyFont="1" applyFill="1" applyBorder="1"/>
    <xf numFmtId="10" fontId="28" fillId="0" borderId="1" xfId="0" applyNumberFormat="1" applyFont="1" applyFill="1" applyBorder="1"/>
    <xf numFmtId="10" fontId="28" fillId="0" borderId="53" xfId="0" applyNumberFormat="1" applyFont="1" applyFill="1" applyBorder="1"/>
    <xf numFmtId="0" fontId="31" fillId="0" borderId="12" xfId="0" applyFont="1" applyBorder="1" applyAlignment="1">
      <alignment vertical="center"/>
    </xf>
    <xf numFmtId="49" fontId="4" fillId="0" borderId="5" xfId="3" applyNumberFormat="1" applyFont="1" applyBorder="1" applyProtection="1">
      <protection locked="0"/>
    </xf>
    <xf numFmtId="49" fontId="4" fillId="0" borderId="26" xfId="3" applyNumberFormat="1" applyFont="1" applyBorder="1" applyProtection="1">
      <protection locked="0"/>
    </xf>
    <xf numFmtId="4" fontId="28" fillId="0" borderId="54" xfId="0" applyNumberFormat="1" applyFont="1" applyBorder="1"/>
    <xf numFmtId="4" fontId="28" fillId="0" borderId="43" xfId="0" applyNumberFormat="1" applyFont="1" applyBorder="1"/>
    <xf numFmtId="49" fontId="4" fillId="0" borderId="27" xfId="3" applyNumberFormat="1" applyFont="1" applyBorder="1" applyProtection="1">
      <protection locked="0"/>
    </xf>
    <xf numFmtId="0" fontId="30" fillId="0" borderId="0" xfId="0" applyFont="1" applyFill="1"/>
    <xf numFmtId="0" fontId="0" fillId="0" borderId="33" xfId="0" applyBorder="1"/>
    <xf numFmtId="0" fontId="0" fillId="0" borderId="1" xfId="0" applyBorder="1"/>
    <xf numFmtId="0" fontId="0" fillId="0" borderId="36" xfId="0" applyBorder="1"/>
    <xf numFmtId="0" fontId="0" fillId="0" borderId="37" xfId="0" applyBorder="1"/>
    <xf numFmtId="0" fontId="0" fillId="0" borderId="22" xfId="0" applyBorder="1"/>
    <xf numFmtId="0" fontId="0" fillId="0" borderId="10" xfId="0" applyBorder="1"/>
    <xf numFmtId="0" fontId="0" fillId="0" borderId="26" xfId="0" applyFill="1" applyBorder="1"/>
    <xf numFmtId="0" fontId="31" fillId="0" borderId="16" xfId="0" applyFont="1" applyBorder="1"/>
    <xf numFmtId="0" fontId="32" fillId="0" borderId="42" xfId="0" applyFont="1" applyBorder="1" applyAlignment="1">
      <alignment vertical="center" wrapText="1"/>
    </xf>
    <xf numFmtId="0" fontId="25" fillId="0" borderId="40" xfId="0" applyFont="1" applyFill="1" applyBorder="1"/>
    <xf numFmtId="0" fontId="0" fillId="0" borderId="40" xfId="0" applyBorder="1"/>
    <xf numFmtId="4" fontId="25" fillId="0" borderId="29" xfId="0" applyNumberFormat="1" applyFont="1" applyBorder="1"/>
    <xf numFmtId="4" fontId="25" fillId="0" borderId="30" xfId="0" applyNumberFormat="1" applyFont="1" applyBorder="1"/>
    <xf numFmtId="10" fontId="0" fillId="0" borderId="9" xfId="0" applyNumberFormat="1" applyFill="1" applyBorder="1"/>
    <xf numFmtId="10" fontId="0" fillId="0" borderId="35" xfId="0" applyNumberFormat="1" applyFill="1" applyBorder="1"/>
    <xf numFmtId="10" fontId="0" fillId="0" borderId="2" xfId="0" applyNumberFormat="1" applyFill="1" applyBorder="1"/>
    <xf numFmtId="0" fontId="36" fillId="0" borderId="40" xfId="0" applyFont="1" applyBorder="1"/>
    <xf numFmtId="0" fontId="36" fillId="0" borderId="40" xfId="0" applyFont="1" applyBorder="1" applyAlignment="1">
      <alignment wrapText="1"/>
    </xf>
    <xf numFmtId="10" fontId="0" fillId="0" borderId="10" xfId="0" applyNumberFormat="1" applyFill="1" applyBorder="1"/>
    <xf numFmtId="10" fontId="0" fillId="0" borderId="36" xfId="0" applyNumberFormat="1" applyFill="1" applyBorder="1"/>
    <xf numFmtId="10" fontId="0" fillId="0" borderId="37" xfId="0" applyNumberFormat="1" applyFill="1" applyBorder="1"/>
    <xf numFmtId="10" fontId="0" fillId="0" borderId="9" xfId="0" applyNumberFormat="1" applyBorder="1"/>
    <xf numFmtId="10" fontId="0" fillId="0" borderId="10" xfId="0" applyNumberFormat="1" applyBorder="1"/>
    <xf numFmtId="10" fontId="0" fillId="0" borderId="36" xfId="0" applyNumberFormat="1" applyBorder="1"/>
    <xf numFmtId="10" fontId="0" fillId="0" borderId="37" xfId="0" applyNumberFormat="1" applyBorder="1"/>
    <xf numFmtId="10" fontId="0" fillId="0" borderId="11" xfId="0" applyNumberFormat="1" applyBorder="1"/>
    <xf numFmtId="10" fontId="0" fillId="0" borderId="38" xfId="0" applyNumberFormat="1" applyBorder="1"/>
    <xf numFmtId="10" fontId="0" fillId="0" borderId="8" xfId="0" applyNumberFormat="1" applyBorder="1"/>
    <xf numFmtId="4" fontId="25" fillId="0" borderId="32" xfId="0" applyNumberFormat="1" applyFont="1" applyBorder="1"/>
    <xf numFmtId="10" fontId="0" fillId="0" borderId="11" xfId="0" applyNumberFormat="1" applyFill="1" applyBorder="1"/>
    <xf numFmtId="10" fontId="0" fillId="0" borderId="38" xfId="0" applyNumberFormat="1" applyFill="1" applyBorder="1"/>
    <xf numFmtId="10" fontId="0" fillId="0" borderId="8" xfId="0" applyNumberFormat="1" applyFill="1" applyBorder="1"/>
    <xf numFmtId="0" fontId="31" fillId="0" borderId="0" xfId="0" applyFont="1" applyAlignment="1">
      <alignment horizontal="center"/>
    </xf>
    <xf numFmtId="0" fontId="31" fillId="0" borderId="0" xfId="0" applyFont="1" applyBorder="1" applyAlignment="1">
      <alignment horizontal="center"/>
    </xf>
    <xf numFmtId="4" fontId="0" fillId="0" borderId="17" xfId="0" applyNumberFormat="1" applyBorder="1"/>
    <xf numFmtId="0" fontId="0" fillId="0" borderId="0" xfId="0" applyFont="1"/>
    <xf numFmtId="0" fontId="0" fillId="0" borderId="41" xfId="0" applyBorder="1"/>
    <xf numFmtId="0" fontId="25" fillId="0" borderId="16" xfId="0" applyFont="1" applyBorder="1"/>
    <xf numFmtId="0" fontId="0" fillId="0" borderId="41" xfId="0" applyFont="1" applyBorder="1"/>
    <xf numFmtId="4" fontId="0" fillId="0" borderId="9" xfId="0" applyNumberFormat="1" applyFont="1" applyFill="1" applyBorder="1"/>
    <xf numFmtId="4" fontId="0" fillId="0" borderId="35" xfId="0" applyNumberFormat="1" applyFont="1" applyFill="1" applyBorder="1"/>
    <xf numFmtId="4" fontId="0" fillId="0" borderId="2" xfId="0" applyNumberFormat="1" applyFont="1" applyFill="1" applyBorder="1"/>
    <xf numFmtId="4" fontId="0" fillId="0" borderId="18" xfId="0" applyNumberFormat="1" applyFont="1" applyFill="1" applyBorder="1"/>
    <xf numFmtId="4" fontId="25" fillId="0" borderId="43" xfId="0" applyNumberFormat="1" applyFont="1" applyBorder="1"/>
    <xf numFmtId="4" fontId="31" fillId="0" borderId="38" xfId="0" applyNumberFormat="1" applyFont="1" applyBorder="1"/>
    <xf numFmtId="0" fontId="39" fillId="0" borderId="0" xfId="0" applyFont="1"/>
    <xf numFmtId="4" fontId="28" fillId="0" borderId="31" xfId="0" applyNumberFormat="1" applyFont="1" applyBorder="1"/>
    <xf numFmtId="168" fontId="31" fillId="0" borderId="10" xfId="0" applyNumberFormat="1" applyFont="1" applyFill="1" applyBorder="1" applyAlignment="1">
      <alignment horizontal="center" vertical="center"/>
    </xf>
    <xf numFmtId="0" fontId="3" fillId="0" borderId="5" xfId="0" applyNumberFormat="1" applyFont="1" applyBorder="1"/>
    <xf numFmtId="0" fontId="3" fillId="0" borderId="26" xfId="0" applyNumberFormat="1" applyFont="1" applyFill="1" applyBorder="1"/>
    <xf numFmtId="0" fontId="0" fillId="0" borderId="4" xfId="0" applyBorder="1"/>
    <xf numFmtId="4" fontId="28" fillId="0" borderId="5" xfId="0" applyNumberFormat="1" applyFont="1" applyBorder="1"/>
    <xf numFmtId="4" fontId="28" fillId="0" borderId="5" xfId="0" applyNumberFormat="1" applyFont="1" applyFill="1" applyBorder="1"/>
    <xf numFmtId="4" fontId="28" fillId="0" borderId="26" xfId="0" applyNumberFormat="1" applyFont="1" applyBorder="1"/>
    <xf numFmtId="0" fontId="0" fillId="0" borderId="28" xfId="0" applyBorder="1"/>
    <xf numFmtId="0" fontId="3" fillId="0" borderId="27" xfId="0" applyNumberFormat="1" applyFont="1" applyBorder="1"/>
    <xf numFmtId="4" fontId="28" fillId="0" borderId="27" xfId="0" applyNumberFormat="1" applyFont="1" applyBorder="1"/>
    <xf numFmtId="4" fontId="0" fillId="0" borderId="4" xfId="0" applyNumberFormat="1" applyBorder="1"/>
    <xf numFmtId="4" fontId="31" fillId="0" borderId="26" xfId="0" applyNumberFormat="1" applyFont="1" applyBorder="1"/>
    <xf numFmtId="0" fontId="0" fillId="0" borderId="17" xfId="0" applyBorder="1"/>
    <xf numFmtId="4" fontId="39" fillId="0" borderId="35" xfId="0" applyNumberFormat="1" applyFont="1" applyBorder="1"/>
    <xf numFmtId="0" fontId="28" fillId="0" borderId="22" xfId="0" applyFont="1" applyFill="1" applyBorder="1" applyAlignment="1">
      <alignment vertical="center"/>
    </xf>
    <xf numFmtId="0" fontId="28" fillId="0" borderId="33" xfId="0" applyFont="1" applyFill="1" applyBorder="1" applyAlignment="1">
      <alignment vertical="center"/>
    </xf>
    <xf numFmtId="0" fontId="28" fillId="0" borderId="1" xfId="0" applyFont="1" applyFill="1" applyBorder="1" applyAlignment="1">
      <alignment vertical="center"/>
    </xf>
    <xf numFmtId="0" fontId="39" fillId="0" borderId="2" xfId="0" applyFont="1" applyBorder="1"/>
    <xf numFmtId="0" fontId="31" fillId="0" borderId="10" xfId="0" applyFont="1" applyBorder="1"/>
    <xf numFmtId="4" fontId="40" fillId="0" borderId="36" xfId="0" applyNumberFormat="1" applyFont="1" applyBorder="1"/>
    <xf numFmtId="0" fontId="40" fillId="0" borderId="37" xfId="0" applyFont="1" applyBorder="1"/>
    <xf numFmtId="0" fontId="28" fillId="0" borderId="10" xfId="0" applyFont="1" applyFill="1" applyBorder="1" applyAlignment="1">
      <alignment vertical="center"/>
    </xf>
    <xf numFmtId="0" fontId="28" fillId="0" borderId="36" xfId="0" applyFont="1" applyFill="1" applyBorder="1" applyAlignment="1">
      <alignment vertical="center"/>
    </xf>
    <xf numFmtId="0" fontId="28" fillId="0" borderId="37" xfId="0" applyFont="1" applyFill="1" applyBorder="1" applyAlignment="1">
      <alignment vertical="center"/>
    </xf>
    <xf numFmtId="4" fontId="28" fillId="0" borderId="11" xfId="0" applyNumberFormat="1" applyFont="1" applyBorder="1"/>
    <xf numFmtId="4" fontId="39" fillId="0" borderId="38" xfId="0" applyNumberFormat="1" applyFont="1" applyBorder="1"/>
    <xf numFmtId="0" fontId="39" fillId="0" borderId="8" xfId="0" applyFont="1" applyBorder="1"/>
    <xf numFmtId="0" fontId="39" fillId="0" borderId="1" xfId="0" applyFont="1" applyBorder="1"/>
    <xf numFmtId="4" fontId="39" fillId="0" borderId="36" xfId="0" applyNumberFormat="1" applyFont="1" applyBorder="1"/>
    <xf numFmtId="0" fontId="39" fillId="0" borderId="37" xfId="0" applyFont="1" applyBorder="1"/>
    <xf numFmtId="4" fontId="28" fillId="0" borderId="1" xfId="0" applyNumberFormat="1" applyFont="1" applyFill="1" applyBorder="1"/>
    <xf numFmtId="4" fontId="28" fillId="0" borderId="11" xfId="0" applyNumberFormat="1" applyFont="1" applyFill="1" applyBorder="1"/>
    <xf numFmtId="4" fontId="28" fillId="0" borderId="8" xfId="0" applyNumberFormat="1" applyFont="1" applyFill="1" applyBorder="1"/>
    <xf numFmtId="4" fontId="31" fillId="0" borderId="49" xfId="0" applyNumberFormat="1" applyFont="1" applyFill="1" applyBorder="1"/>
    <xf numFmtId="4" fontId="31" fillId="0" borderId="50" xfId="0" applyNumberFormat="1" applyFont="1" applyFill="1" applyBorder="1"/>
    <xf numFmtId="4" fontId="28" fillId="0" borderId="8" xfId="0" applyNumberFormat="1" applyFont="1" applyBorder="1"/>
    <xf numFmtId="4" fontId="0" fillId="0" borderId="56" xfId="0" applyNumberFormat="1" applyBorder="1"/>
    <xf numFmtId="4" fontId="0" fillId="0" borderId="57" xfId="0" applyNumberFormat="1" applyBorder="1"/>
    <xf numFmtId="0" fontId="32" fillId="0" borderId="4" xfId="0" applyFont="1" applyBorder="1" applyAlignment="1">
      <alignment vertical="center" wrapText="1"/>
    </xf>
    <xf numFmtId="0" fontId="4" fillId="0" borderId="5" xfId="0" applyNumberFormat="1" applyFont="1" applyBorder="1" applyAlignment="1">
      <alignment wrapText="1"/>
    </xf>
    <xf numFmtId="0" fontId="4" fillId="0" borderId="5" xfId="0" applyNumberFormat="1" applyFont="1" applyFill="1" applyBorder="1" applyAlignment="1">
      <alignment wrapText="1"/>
    </xf>
    <xf numFmtId="0" fontId="4" fillId="0" borderId="26" xfId="0" applyNumberFormat="1" applyFont="1" applyBorder="1" applyAlignment="1">
      <alignment wrapText="1"/>
    </xf>
    <xf numFmtId="0" fontId="27" fillId="0" borderId="0" xfId="0" applyFont="1" applyAlignment="1">
      <alignment wrapText="1"/>
    </xf>
    <xf numFmtId="10" fontId="27" fillId="0" borderId="0" xfId="0" applyNumberFormat="1" applyFont="1" applyFill="1"/>
    <xf numFmtId="0" fontId="41" fillId="0" borderId="0" xfId="0" applyFont="1" applyAlignment="1">
      <alignment wrapText="1"/>
    </xf>
    <xf numFmtId="14" fontId="31" fillId="0" borderId="0" xfId="0" applyNumberFormat="1" applyFont="1" applyBorder="1"/>
    <xf numFmtId="0" fontId="28" fillId="0" borderId="0" xfId="0" applyFont="1" applyAlignment="1">
      <alignment horizontal="center"/>
    </xf>
    <xf numFmtId="10" fontId="0" fillId="0" borderId="40" xfId="0" applyNumberFormat="1" applyFill="1" applyBorder="1"/>
    <xf numFmtId="166" fontId="31" fillId="0" borderId="8" xfId="0" applyNumberFormat="1" applyFont="1" applyBorder="1"/>
    <xf numFmtId="166" fontId="31" fillId="0" borderId="8" xfId="0" applyNumberFormat="1" applyFont="1" applyFill="1" applyBorder="1"/>
    <xf numFmtId="0" fontId="27" fillId="0" borderId="35" xfId="0" applyFont="1" applyFill="1" applyBorder="1"/>
    <xf numFmtId="0" fontId="27" fillId="0" borderId="35" xfId="0" applyFont="1" applyBorder="1"/>
    <xf numFmtId="0" fontId="27" fillId="0" borderId="2" xfId="0" applyFont="1" applyBorder="1"/>
    <xf numFmtId="0" fontId="27" fillId="0" borderId="37" xfId="0" applyFont="1" applyBorder="1"/>
    <xf numFmtId="0" fontId="27" fillId="0" borderId="22" xfId="0" applyFont="1" applyBorder="1"/>
    <xf numFmtId="10" fontId="28" fillId="0" borderId="35" xfId="0" applyNumberFormat="1" applyFont="1" applyBorder="1"/>
    <xf numFmtId="0" fontId="28" fillId="0" borderId="37" xfId="0" applyFont="1" applyBorder="1"/>
    <xf numFmtId="0" fontId="28" fillId="0" borderId="9" xfId="0" applyFont="1" applyBorder="1"/>
    <xf numFmtId="169" fontId="28" fillId="0" borderId="2" xfId="0" applyNumberFormat="1" applyFont="1" applyBorder="1"/>
    <xf numFmtId="0" fontId="28" fillId="0" borderId="10" xfId="0" applyFont="1" applyBorder="1"/>
    <xf numFmtId="169" fontId="28" fillId="0" borderId="37" xfId="0" applyNumberFormat="1" applyFont="1" applyBorder="1"/>
    <xf numFmtId="10" fontId="28" fillId="0" borderId="3" xfId="0" applyNumberFormat="1" applyFont="1" applyBorder="1"/>
    <xf numFmtId="10" fontId="28" fillId="0" borderId="9" xfId="0" applyNumberFormat="1" applyFont="1" applyBorder="1"/>
    <xf numFmtId="169" fontId="28" fillId="0" borderId="9" xfId="0" applyNumberFormat="1" applyFont="1" applyBorder="1"/>
    <xf numFmtId="169" fontId="28" fillId="0" borderId="10" xfId="0" applyNumberFormat="1" applyFont="1" applyBorder="1"/>
    <xf numFmtId="169" fontId="28" fillId="0" borderId="3" xfId="0" applyNumberFormat="1" applyFont="1" applyFill="1" applyBorder="1"/>
    <xf numFmtId="169" fontId="28" fillId="0" borderId="54" xfId="0" applyNumberFormat="1" applyFont="1" applyFill="1" applyBorder="1"/>
    <xf numFmtId="166" fontId="31" fillId="0" borderId="17" xfId="0" applyNumberFormat="1" applyFont="1" applyBorder="1"/>
    <xf numFmtId="166" fontId="28" fillId="0" borderId="18" xfId="0" applyNumberFormat="1" applyFont="1" applyBorder="1"/>
    <xf numFmtId="166" fontId="31" fillId="0" borderId="18" xfId="0" applyNumberFormat="1" applyFont="1" applyBorder="1"/>
    <xf numFmtId="166" fontId="31" fillId="0" borderId="19" xfId="0" applyNumberFormat="1" applyFont="1" applyBorder="1"/>
    <xf numFmtId="0" fontId="28" fillId="0" borderId="68" xfId="0" applyFont="1" applyBorder="1"/>
    <xf numFmtId="0" fontId="28" fillId="0" borderId="0" xfId="0" applyFont="1" applyBorder="1"/>
    <xf numFmtId="0" fontId="31" fillId="0" borderId="68" xfId="0" applyFont="1" applyBorder="1" applyAlignment="1">
      <alignment horizontal="center"/>
    </xf>
    <xf numFmtId="4" fontId="31" fillId="0" borderId="69" xfId="0" applyNumberFormat="1" applyFont="1" applyFill="1" applyBorder="1"/>
    <xf numFmtId="4" fontId="28" fillId="0" borderId="70" xfId="0" applyNumberFormat="1" applyFont="1" applyFill="1" applyBorder="1"/>
    <xf numFmtId="4" fontId="31" fillId="0" borderId="70" xfId="0" applyNumberFormat="1" applyFont="1" applyFill="1" applyBorder="1"/>
    <xf numFmtId="4" fontId="31" fillId="0" borderId="71" xfId="0" applyNumberFormat="1" applyFont="1" applyFill="1" applyBorder="1"/>
    <xf numFmtId="0" fontId="28" fillId="0" borderId="28" xfId="0" applyFont="1" applyBorder="1"/>
    <xf numFmtId="4" fontId="28" fillId="0" borderId="32" xfId="0" applyNumberFormat="1" applyFont="1" applyBorder="1"/>
    <xf numFmtId="0" fontId="32" fillId="0" borderId="0" xfId="0" applyFont="1" applyFill="1" applyAlignment="1">
      <alignment vertical="center"/>
    </xf>
    <xf numFmtId="10" fontId="31" fillId="0" borderId="35" xfId="0" applyNumberFormat="1" applyFont="1" applyBorder="1"/>
    <xf numFmtId="10" fontId="31" fillId="0" borderId="22" xfId="0" applyNumberFormat="1" applyFont="1" applyBorder="1"/>
    <xf numFmtId="10" fontId="31" fillId="0" borderId="33" xfId="0" applyNumberFormat="1" applyFont="1" applyBorder="1"/>
    <xf numFmtId="10" fontId="31" fillId="0" borderId="1" xfId="0" applyNumberFormat="1" applyFont="1" applyBorder="1"/>
    <xf numFmtId="10" fontId="31" fillId="0" borderId="9" xfId="0" applyNumberFormat="1" applyFont="1" applyBorder="1"/>
    <xf numFmtId="10" fontId="31" fillId="0" borderId="2" xfId="0" applyNumberFormat="1" applyFont="1" applyBorder="1"/>
    <xf numFmtId="10" fontId="28" fillId="0" borderId="10" xfId="0" applyNumberFormat="1" applyFont="1" applyBorder="1"/>
    <xf numFmtId="10" fontId="28" fillId="0" borderId="36" xfId="0" applyNumberFormat="1" applyFont="1" applyBorder="1"/>
    <xf numFmtId="10" fontId="28" fillId="0" borderId="22" xfId="0" applyNumberFormat="1" applyFont="1" applyBorder="1"/>
    <xf numFmtId="10" fontId="28" fillId="0" borderId="33" xfId="0" applyNumberFormat="1" applyFont="1" applyBorder="1"/>
    <xf numFmtId="10" fontId="28" fillId="0" borderId="10" xfId="0" applyNumberFormat="1" applyFont="1" applyBorder="1" applyAlignment="1">
      <alignment horizontal="center"/>
    </xf>
    <xf numFmtId="10" fontId="28" fillId="0" borderId="36" xfId="0" applyNumberFormat="1" applyFont="1" applyBorder="1" applyAlignment="1">
      <alignment horizontal="center"/>
    </xf>
    <xf numFmtId="10" fontId="28" fillId="0" borderId="37" xfId="0" applyNumberFormat="1" applyFont="1" applyBorder="1" applyAlignment="1">
      <alignment horizontal="center"/>
    </xf>
    <xf numFmtId="0" fontId="27" fillId="0" borderId="35" xfId="0" applyFont="1" applyBorder="1" applyAlignment="1">
      <alignment wrapText="1"/>
    </xf>
    <xf numFmtId="0" fontId="27" fillId="0" borderId="9" xfId="0" applyFont="1" applyBorder="1" applyAlignment="1">
      <alignment wrapText="1"/>
    </xf>
    <xf numFmtId="0" fontId="27" fillId="0" borderId="33" xfId="0" applyFont="1" applyBorder="1" applyAlignment="1">
      <alignment wrapText="1"/>
    </xf>
    <xf numFmtId="0" fontId="27" fillId="0" borderId="1" xfId="0" applyFont="1" applyBorder="1" applyAlignment="1">
      <alignment wrapText="1"/>
    </xf>
    <xf numFmtId="0" fontId="27" fillId="0" borderId="2" xfId="0" applyFont="1" applyBorder="1" applyAlignment="1">
      <alignment wrapText="1"/>
    </xf>
    <xf numFmtId="0" fontId="11" fillId="0" borderId="9" xfId="0" applyNumberFormat="1" applyFont="1" applyBorder="1" applyAlignment="1">
      <alignment wrapText="1"/>
    </xf>
    <xf numFmtId="14" fontId="27" fillId="0" borderId="35" xfId="0" applyNumberFormat="1" applyFont="1" applyBorder="1"/>
    <xf numFmtId="0" fontId="11" fillId="0" borderId="10" xfId="0" applyNumberFormat="1" applyFont="1" applyBorder="1" applyAlignment="1">
      <alignment wrapText="1"/>
    </xf>
    <xf numFmtId="14" fontId="27" fillId="0" borderId="36" xfId="0" applyNumberFormat="1" applyFont="1" applyBorder="1"/>
    <xf numFmtId="4" fontId="28" fillId="0" borderId="69" xfId="0" applyNumberFormat="1" applyFont="1" applyBorder="1"/>
    <xf numFmtId="169" fontId="28" fillId="0" borderId="18" xfId="0" applyNumberFormat="1" applyFont="1" applyBorder="1"/>
    <xf numFmtId="169" fontId="28" fillId="0" borderId="43" xfId="0" applyNumberFormat="1" applyFont="1" applyBorder="1"/>
    <xf numFmtId="4" fontId="28" fillId="0" borderId="70" xfId="0" applyNumberFormat="1" applyFont="1" applyBorder="1"/>
    <xf numFmtId="0" fontId="28" fillId="0" borderId="18" xfId="0" applyFont="1" applyBorder="1"/>
    <xf numFmtId="10" fontId="28" fillId="0" borderId="70" xfId="0" applyNumberFormat="1" applyFont="1" applyBorder="1"/>
    <xf numFmtId="0" fontId="28" fillId="0" borderId="43" xfId="0" applyFont="1" applyBorder="1"/>
    <xf numFmtId="0" fontId="28" fillId="0" borderId="72" xfId="0" applyFont="1" applyBorder="1" applyAlignment="1">
      <alignment horizontal="center"/>
    </xf>
    <xf numFmtId="0" fontId="28" fillId="0" borderId="10" xfId="0" applyFont="1" applyBorder="1" applyAlignment="1">
      <alignment horizontal="center"/>
    </xf>
    <xf numFmtId="0" fontId="28" fillId="0" borderId="54" xfId="0" applyFont="1" applyBorder="1" applyAlignment="1">
      <alignment horizontal="center"/>
    </xf>
    <xf numFmtId="4" fontId="28" fillId="2" borderId="34" xfId="0" applyNumberFormat="1" applyFont="1" applyFill="1" applyBorder="1" applyProtection="1">
      <protection locked="0"/>
    </xf>
    <xf numFmtId="4" fontId="28" fillId="2" borderId="3" xfId="0" applyNumberFormat="1" applyFont="1" applyFill="1" applyBorder="1" applyProtection="1">
      <protection locked="0"/>
    </xf>
    <xf numFmtId="4" fontId="31" fillId="2" borderId="18" xfId="0" applyNumberFormat="1" applyFont="1" applyFill="1" applyBorder="1" applyProtection="1">
      <protection locked="0"/>
    </xf>
    <xf numFmtId="4" fontId="31" fillId="2" borderId="2" xfId="0" applyNumberFormat="1" applyFont="1" applyFill="1" applyBorder="1" applyProtection="1">
      <protection locked="0"/>
    </xf>
    <xf numFmtId="4" fontId="28" fillId="2" borderId="21" xfId="0" applyNumberFormat="1" applyFont="1" applyFill="1" applyBorder="1" applyProtection="1">
      <protection locked="0"/>
    </xf>
    <xf numFmtId="4" fontId="28" fillId="2" borderId="25" xfId="0" applyNumberFormat="1" applyFont="1" applyFill="1" applyBorder="1" applyProtection="1">
      <protection locked="0"/>
    </xf>
    <xf numFmtId="4" fontId="28" fillId="2" borderId="22" xfId="0" applyNumberFormat="1" applyFont="1" applyFill="1" applyBorder="1" applyProtection="1">
      <protection locked="0"/>
    </xf>
    <xf numFmtId="4" fontId="28" fillId="2" borderId="9" xfId="0" applyNumberFormat="1" applyFont="1" applyFill="1" applyBorder="1" applyProtection="1">
      <protection locked="0"/>
    </xf>
    <xf numFmtId="4" fontId="31" fillId="2" borderId="22" xfId="0" applyNumberFormat="1" applyFont="1" applyFill="1" applyBorder="1" applyProtection="1">
      <protection locked="0"/>
    </xf>
    <xf numFmtId="169" fontId="28" fillId="2" borderId="9" xfId="0" applyNumberFormat="1" applyFont="1" applyFill="1" applyBorder="1" applyProtection="1">
      <protection locked="0"/>
    </xf>
    <xf numFmtId="169" fontId="28" fillId="2" borderId="10" xfId="0" applyNumberFormat="1" applyFont="1" applyFill="1" applyBorder="1" applyProtection="1">
      <protection locked="0"/>
    </xf>
    <xf numFmtId="169" fontId="28" fillId="2" borderId="3" xfId="0" applyNumberFormat="1" applyFont="1" applyFill="1" applyBorder="1" applyProtection="1">
      <protection locked="0"/>
    </xf>
    <xf numFmtId="169" fontId="28" fillId="2" borderId="54" xfId="0" applyNumberFormat="1" applyFont="1" applyFill="1" applyBorder="1" applyProtection="1">
      <protection locked="0"/>
    </xf>
    <xf numFmtId="4" fontId="28" fillId="2" borderId="70" xfId="0" applyNumberFormat="1" applyFont="1" applyFill="1" applyBorder="1" applyProtection="1">
      <protection locked="0"/>
    </xf>
    <xf numFmtId="169" fontId="28" fillId="2" borderId="70" xfId="0" applyNumberFormat="1" applyFont="1" applyFill="1" applyBorder="1" applyProtection="1">
      <protection locked="0"/>
    </xf>
    <xf numFmtId="169" fontId="28" fillId="2" borderId="72" xfId="0" applyNumberFormat="1" applyFont="1" applyFill="1" applyBorder="1" applyProtection="1">
      <protection locked="0"/>
    </xf>
    <xf numFmtId="166" fontId="28" fillId="0" borderId="2" xfId="0" applyNumberFormat="1" applyFont="1" applyBorder="1" applyProtection="1"/>
    <xf numFmtId="0" fontId="28" fillId="2" borderId="40" xfId="0" applyFont="1" applyFill="1" applyBorder="1" applyProtection="1">
      <protection locked="0"/>
    </xf>
    <xf numFmtId="4" fontId="28" fillId="2" borderId="35" xfId="0" applyNumberFormat="1" applyFont="1" applyFill="1" applyBorder="1" applyProtection="1">
      <protection locked="0"/>
    </xf>
    <xf numFmtId="4" fontId="28" fillId="2" borderId="2" xfId="0" applyNumberFormat="1" applyFont="1" applyFill="1" applyBorder="1" applyProtection="1">
      <protection locked="0"/>
    </xf>
    <xf numFmtId="4" fontId="28" fillId="2" borderId="18" xfId="0" applyNumberFormat="1" applyFont="1" applyFill="1" applyBorder="1" applyProtection="1">
      <protection locked="0"/>
    </xf>
    <xf numFmtId="4" fontId="37" fillId="2" borderId="9" xfId="0" applyNumberFormat="1" applyFont="1" applyFill="1" applyBorder="1" applyProtection="1">
      <protection locked="0"/>
    </xf>
    <xf numFmtId="4" fontId="37" fillId="2" borderId="35" xfId="0" applyNumberFormat="1" applyFont="1" applyFill="1" applyBorder="1" applyProtection="1">
      <protection locked="0"/>
    </xf>
    <xf numFmtId="4" fontId="37" fillId="2" borderId="2" xfId="0" applyNumberFormat="1" applyFont="1" applyFill="1" applyBorder="1" applyProtection="1">
      <protection locked="0"/>
    </xf>
    <xf numFmtId="4" fontId="37" fillId="2" borderId="18" xfId="0" applyNumberFormat="1" applyFont="1" applyFill="1" applyBorder="1" applyProtection="1">
      <protection locked="0"/>
    </xf>
    <xf numFmtId="4" fontId="28" fillId="2" borderId="33" xfId="0" applyNumberFormat="1" applyFont="1" applyFill="1" applyBorder="1" applyProtection="1">
      <protection locked="0"/>
    </xf>
    <xf numFmtId="4" fontId="28" fillId="2" borderId="1" xfId="0" applyNumberFormat="1" applyFont="1" applyFill="1" applyBorder="1" applyProtection="1">
      <protection locked="0"/>
    </xf>
    <xf numFmtId="0" fontId="28" fillId="2" borderId="5" xfId="0" applyFont="1" applyFill="1" applyBorder="1" applyAlignment="1" applyProtection="1">
      <alignment vertical="center"/>
      <protection locked="0"/>
    </xf>
    <xf numFmtId="0" fontId="28" fillId="2" borderId="6" xfId="0" applyFont="1" applyFill="1" applyBorder="1" applyAlignment="1" applyProtection="1">
      <alignment vertical="center"/>
      <protection locked="0"/>
    </xf>
    <xf numFmtId="4" fontId="28" fillId="2" borderId="9" xfId="0" applyNumberFormat="1" applyFont="1" applyFill="1" applyBorder="1" applyAlignment="1" applyProtection="1">
      <alignment vertical="center"/>
      <protection locked="0"/>
    </xf>
    <xf numFmtId="4" fontId="28" fillId="2" borderId="35" xfId="0" applyNumberFormat="1" applyFont="1" applyFill="1" applyBorder="1" applyAlignment="1" applyProtection="1">
      <alignment vertical="center"/>
      <protection locked="0"/>
    </xf>
    <xf numFmtId="4" fontId="28" fillId="2" borderId="2" xfId="0" applyNumberFormat="1" applyFont="1" applyFill="1" applyBorder="1" applyAlignment="1" applyProtection="1">
      <alignment vertical="center"/>
      <protection locked="0"/>
    </xf>
    <xf numFmtId="4" fontId="28" fillId="2" borderId="18" xfId="0" applyNumberFormat="1" applyFont="1" applyFill="1" applyBorder="1" applyAlignment="1" applyProtection="1">
      <alignment vertical="center"/>
      <protection locked="0"/>
    </xf>
    <xf numFmtId="4" fontId="28" fillId="2" borderId="3" xfId="0" applyNumberFormat="1" applyFont="1" applyFill="1" applyBorder="1" applyAlignment="1" applyProtection="1">
      <alignment vertical="center"/>
      <protection locked="0"/>
    </xf>
    <xf numFmtId="10" fontId="33" fillId="2" borderId="9" xfId="0" applyNumberFormat="1" applyFont="1" applyFill="1" applyBorder="1" applyAlignment="1" applyProtection="1">
      <alignment vertical="center"/>
      <protection locked="0"/>
    </xf>
    <xf numFmtId="10" fontId="33" fillId="2" borderId="35" xfId="0" applyNumberFormat="1" applyFont="1" applyFill="1" applyBorder="1" applyAlignment="1" applyProtection="1">
      <alignment vertical="center"/>
      <protection locked="0"/>
    </xf>
    <xf numFmtId="10" fontId="33" fillId="2" borderId="2" xfId="0" applyNumberFormat="1" applyFont="1" applyFill="1" applyBorder="1" applyAlignment="1" applyProtection="1">
      <alignment vertical="center"/>
      <protection locked="0"/>
    </xf>
    <xf numFmtId="10" fontId="33" fillId="2" borderId="18" xfId="0" applyNumberFormat="1" applyFont="1" applyFill="1" applyBorder="1" applyAlignment="1" applyProtection="1">
      <alignment vertical="center"/>
      <protection locked="0"/>
    </xf>
    <xf numFmtId="10" fontId="33" fillId="2" borderId="3" xfId="0" applyNumberFormat="1" applyFont="1" applyFill="1" applyBorder="1" applyAlignment="1" applyProtection="1">
      <alignment vertical="center"/>
      <protection locked="0"/>
    </xf>
    <xf numFmtId="4" fontId="28" fillId="2" borderId="11" xfId="0" applyNumberFormat="1" applyFont="1" applyFill="1" applyBorder="1" applyAlignment="1" applyProtection="1">
      <alignment vertical="center"/>
      <protection locked="0"/>
    </xf>
    <xf numFmtId="4" fontId="28" fillId="2" borderId="38" xfId="0" applyNumberFormat="1" applyFont="1" applyFill="1" applyBorder="1" applyAlignment="1" applyProtection="1">
      <alignment vertical="center"/>
      <protection locked="0"/>
    </xf>
    <xf numFmtId="4" fontId="28" fillId="2" borderId="8" xfId="0" applyNumberFormat="1" applyFont="1" applyFill="1" applyBorder="1" applyAlignment="1" applyProtection="1">
      <alignment vertical="center"/>
      <protection locked="0"/>
    </xf>
    <xf numFmtId="4" fontId="28" fillId="2" borderId="19" xfId="0" applyNumberFormat="1" applyFont="1" applyFill="1" applyBorder="1" applyAlignment="1" applyProtection="1">
      <alignment vertical="center"/>
      <protection locked="0"/>
    </xf>
    <xf numFmtId="4" fontId="28" fillId="2" borderId="7" xfId="0" applyNumberFormat="1" applyFont="1" applyFill="1" applyBorder="1" applyAlignment="1" applyProtection="1">
      <alignment vertical="center"/>
      <protection locked="0"/>
    </xf>
    <xf numFmtId="4" fontId="28" fillId="2" borderId="7" xfId="0" applyNumberFormat="1" applyFont="1" applyFill="1" applyBorder="1" applyProtection="1">
      <protection locked="0"/>
    </xf>
    <xf numFmtId="4" fontId="28" fillId="2" borderId="38" xfId="0" applyNumberFormat="1" applyFont="1" applyFill="1" applyBorder="1" applyProtection="1">
      <protection locked="0"/>
    </xf>
    <xf numFmtId="4" fontId="28" fillId="2" borderId="19" xfId="0" applyNumberFormat="1" applyFont="1" applyFill="1" applyBorder="1" applyProtection="1">
      <protection locked="0"/>
    </xf>
    <xf numFmtId="4" fontId="28" fillId="2" borderId="11" xfId="0" applyNumberFormat="1" applyFont="1" applyFill="1" applyBorder="1" applyProtection="1">
      <protection locked="0"/>
    </xf>
    <xf numFmtId="4" fontId="28" fillId="2" borderId="8" xfId="0" applyNumberFormat="1" applyFont="1" applyFill="1" applyBorder="1" applyProtection="1">
      <protection locked="0"/>
    </xf>
    <xf numFmtId="4" fontId="28" fillId="2" borderId="10" xfId="0" applyNumberFormat="1" applyFont="1" applyFill="1" applyBorder="1" applyProtection="1">
      <protection locked="0"/>
    </xf>
    <xf numFmtId="4" fontId="28" fillId="2" borderId="36" xfId="0" applyNumberFormat="1" applyFont="1" applyFill="1" applyBorder="1" applyProtection="1">
      <protection locked="0"/>
    </xf>
    <xf numFmtId="4" fontId="28" fillId="2" borderId="37" xfId="0" applyNumberFormat="1" applyFont="1" applyFill="1" applyBorder="1" applyProtection="1">
      <protection locked="0"/>
    </xf>
    <xf numFmtId="4" fontId="0" fillId="2" borderId="22" xfId="0" applyNumberFormat="1" applyFill="1" applyBorder="1" applyProtection="1">
      <protection locked="0"/>
    </xf>
    <xf numFmtId="4" fontId="0" fillId="2" borderId="33" xfId="0" applyNumberFormat="1" applyFill="1" applyBorder="1" applyProtection="1">
      <protection locked="0"/>
    </xf>
    <xf numFmtId="4" fontId="0" fillId="2" borderId="1" xfId="0" applyNumberFormat="1" applyFill="1" applyBorder="1" applyProtection="1">
      <protection locked="0"/>
    </xf>
    <xf numFmtId="4" fontId="0" fillId="2" borderId="17" xfId="0" applyNumberFormat="1" applyFill="1" applyBorder="1" applyProtection="1">
      <protection locked="0"/>
    </xf>
    <xf numFmtId="4" fontId="0" fillId="2" borderId="9" xfId="0" applyNumberFormat="1" applyFill="1" applyBorder="1" applyProtection="1">
      <protection locked="0"/>
    </xf>
    <xf numFmtId="4" fontId="0" fillId="2" borderId="35" xfId="0" applyNumberFormat="1" applyFill="1" applyBorder="1" applyProtection="1">
      <protection locked="0"/>
    </xf>
    <xf numFmtId="4" fontId="0" fillId="2" borderId="2" xfId="0" applyNumberFormat="1" applyFill="1" applyBorder="1" applyProtection="1">
      <protection locked="0"/>
    </xf>
    <xf numFmtId="4" fontId="0" fillId="2" borderId="18" xfId="0" applyNumberFormat="1" applyFill="1" applyBorder="1" applyProtection="1">
      <protection locked="0"/>
    </xf>
    <xf numFmtId="0" fontId="25" fillId="2" borderId="40" xfId="0" applyFont="1" applyFill="1" applyBorder="1" applyProtection="1">
      <protection locked="0"/>
    </xf>
    <xf numFmtId="10" fontId="0" fillId="2" borderId="40" xfId="0" applyNumberFormat="1" applyFill="1" applyBorder="1" applyProtection="1">
      <protection locked="0"/>
    </xf>
    <xf numFmtId="0" fontId="25" fillId="2" borderId="5" xfId="0" applyFont="1" applyFill="1" applyBorder="1" applyProtection="1">
      <protection locked="0"/>
    </xf>
    <xf numFmtId="9" fontId="0" fillId="0" borderId="36" xfId="0" applyNumberFormat="1" applyBorder="1"/>
    <xf numFmtId="0" fontId="0" fillId="0" borderId="34" xfId="0" applyBorder="1"/>
    <xf numFmtId="0" fontId="0" fillId="0" borderId="54" xfId="0" applyBorder="1"/>
    <xf numFmtId="0" fontId="0" fillId="0" borderId="54" xfId="0" applyNumberFormat="1" applyBorder="1" applyAlignment="1">
      <alignment horizontal="right"/>
    </xf>
    <xf numFmtId="10" fontId="0" fillId="0" borderId="34" xfId="0" applyNumberFormat="1" applyBorder="1"/>
    <xf numFmtId="10" fontId="0" fillId="0" borderId="3" xfId="0" applyNumberFormat="1" applyBorder="1"/>
    <xf numFmtId="10" fontId="0" fillId="0" borderId="54" xfId="0" applyNumberFormat="1" applyBorder="1"/>
    <xf numFmtId="4" fontId="28" fillId="2" borderId="17" xfId="0" applyNumberFormat="1" applyFont="1" applyFill="1" applyBorder="1" applyProtection="1">
      <protection locked="0"/>
    </xf>
    <xf numFmtId="4" fontId="31" fillId="2" borderId="9" xfId="0" applyNumberFormat="1" applyFont="1" applyFill="1" applyBorder="1" applyProtection="1">
      <protection locked="0"/>
    </xf>
    <xf numFmtId="4" fontId="28" fillId="2" borderId="43" xfId="0" applyNumberFormat="1" applyFont="1" applyFill="1" applyBorder="1" applyProtection="1">
      <protection locked="0"/>
    </xf>
    <xf numFmtId="0" fontId="27" fillId="0" borderId="13" xfId="0" applyFont="1" applyBorder="1" applyAlignment="1">
      <alignment wrapText="1"/>
    </xf>
    <xf numFmtId="0" fontId="27" fillId="0" borderId="40" xfId="0" applyFont="1" applyBorder="1" applyAlignment="1">
      <alignment wrapText="1"/>
    </xf>
    <xf numFmtId="0" fontId="27" fillId="0" borderId="16" xfId="0" applyFont="1" applyBorder="1" applyAlignment="1">
      <alignment wrapText="1"/>
    </xf>
    <xf numFmtId="14" fontId="0" fillId="0" borderId="0" xfId="0" applyNumberFormat="1"/>
    <xf numFmtId="1" fontId="27" fillId="2" borderId="35" xfId="0" applyNumberFormat="1" applyFont="1" applyFill="1" applyBorder="1" applyProtection="1">
      <protection locked="0"/>
    </xf>
    <xf numFmtId="1" fontId="27" fillId="2" borderId="36" xfId="0" applyNumberFormat="1" applyFont="1" applyFill="1" applyBorder="1" applyProtection="1">
      <protection locked="0"/>
    </xf>
    <xf numFmtId="0" fontId="28" fillId="2" borderId="41" xfId="0" applyFont="1" applyFill="1" applyBorder="1" applyProtection="1">
      <protection locked="0"/>
    </xf>
    <xf numFmtId="0" fontId="28" fillId="2" borderId="16" xfId="0" applyFont="1" applyFill="1" applyBorder="1" applyProtection="1">
      <protection locked="0"/>
    </xf>
    <xf numFmtId="14" fontId="27" fillId="0" borderId="0" xfId="0" applyNumberFormat="1" applyFont="1"/>
    <xf numFmtId="0" fontId="31" fillId="0" borderId="33" xfId="0" applyFont="1" applyFill="1" applyBorder="1" applyAlignment="1">
      <alignment horizontal="center" vertical="center"/>
    </xf>
    <xf numFmtId="0" fontId="31" fillId="0" borderId="1" xfId="0" applyFont="1" applyFill="1" applyBorder="1" applyAlignment="1">
      <alignment horizontal="center" vertical="center"/>
    </xf>
    <xf numFmtId="0" fontId="31" fillId="0" borderId="34" xfId="0" applyFont="1" applyFill="1" applyBorder="1" applyAlignment="1">
      <alignment horizontal="center" vertical="center"/>
    </xf>
    <xf numFmtId="4" fontId="31" fillId="0" borderId="62" xfId="0" applyNumberFormat="1" applyFont="1" applyBorder="1"/>
    <xf numFmtId="4" fontId="31" fillId="0" borderId="66" xfId="0" applyNumberFormat="1" applyFont="1" applyBorder="1"/>
    <xf numFmtId="4" fontId="31" fillId="0" borderId="9" xfId="0" applyNumberFormat="1" applyFont="1" applyBorder="1" applyAlignment="1">
      <alignment vertical="center"/>
    </xf>
    <xf numFmtId="4" fontId="31" fillId="0" borderId="35" xfId="0" applyNumberFormat="1" applyFont="1" applyBorder="1" applyAlignment="1">
      <alignment vertical="center"/>
    </xf>
    <xf numFmtId="4" fontId="31" fillId="0" borderId="2" xfId="0" applyNumberFormat="1" applyFont="1" applyBorder="1" applyAlignment="1">
      <alignment vertical="center"/>
    </xf>
    <xf numFmtId="0" fontId="31" fillId="0" borderId="54" xfId="0" applyFont="1" applyFill="1" applyBorder="1" applyAlignment="1">
      <alignment horizontal="center" vertical="center"/>
    </xf>
    <xf numFmtId="49" fontId="0" fillId="0" borderId="0" xfId="0" applyNumberFormat="1" applyAlignment="1">
      <alignment horizontal="right"/>
    </xf>
    <xf numFmtId="4" fontId="31" fillId="2" borderId="3" xfId="0" applyNumberFormat="1" applyFont="1" applyFill="1" applyBorder="1" applyProtection="1">
      <protection locked="0"/>
    </xf>
    <xf numFmtId="4" fontId="31" fillId="2" borderId="35" xfId="0" applyNumberFormat="1" applyFont="1" applyFill="1" applyBorder="1" applyProtection="1">
      <protection locked="0"/>
    </xf>
    <xf numFmtId="4" fontId="28" fillId="0" borderId="29" xfId="0" applyNumberFormat="1" applyFont="1" applyBorder="1" applyAlignment="1">
      <alignment vertical="center"/>
    </xf>
    <xf numFmtId="4" fontId="28" fillId="0" borderId="30" xfId="0" applyNumberFormat="1" applyFont="1" applyBorder="1" applyAlignment="1">
      <alignment vertical="center"/>
    </xf>
    <xf numFmtId="4" fontId="28" fillId="0" borderId="9" xfId="0" applyNumberFormat="1" applyFont="1" applyFill="1" applyBorder="1" applyProtection="1">
      <protection locked="0"/>
    </xf>
    <xf numFmtId="49" fontId="4" fillId="2" borderId="6" xfId="3" applyNumberFormat="1" applyFont="1" applyFill="1" applyBorder="1" applyProtection="1">
      <protection locked="0"/>
    </xf>
    <xf numFmtId="49" fontId="4" fillId="2" borderId="26" xfId="3" applyNumberFormat="1" applyFont="1" applyFill="1" applyBorder="1" applyProtection="1">
      <protection locked="0"/>
    </xf>
    <xf numFmtId="49" fontId="4" fillId="0" borderId="6" xfId="3" applyNumberFormat="1" applyFont="1" applyBorder="1" applyProtection="1"/>
    <xf numFmtId="0" fontId="31" fillId="0" borderId="58" xfId="0" applyFont="1" applyBorder="1" applyAlignment="1">
      <alignment vertical="center"/>
    </xf>
    <xf numFmtId="0" fontId="33" fillId="0" borderId="73" xfId="0" applyFont="1" applyBorder="1" applyAlignment="1">
      <alignment horizontal="right" vertical="center"/>
    </xf>
    <xf numFmtId="10" fontId="33" fillId="2" borderId="74" xfId="0" applyNumberFormat="1" applyFont="1" applyFill="1" applyBorder="1" applyAlignment="1" applyProtection="1">
      <alignment vertical="center"/>
      <protection locked="0"/>
    </xf>
    <xf numFmtId="10" fontId="33" fillId="2" borderId="75" xfId="0" applyNumberFormat="1" applyFont="1" applyFill="1" applyBorder="1" applyAlignment="1" applyProtection="1">
      <alignment vertical="center"/>
      <protection locked="0"/>
    </xf>
    <xf numFmtId="10" fontId="33" fillId="2" borderId="76" xfId="0" applyNumberFormat="1" applyFont="1" applyFill="1" applyBorder="1" applyAlignment="1" applyProtection="1">
      <alignment vertical="center"/>
      <protection locked="0"/>
    </xf>
    <xf numFmtId="10" fontId="33" fillId="2" borderId="77" xfId="0" applyNumberFormat="1" applyFont="1" applyFill="1" applyBorder="1" applyAlignment="1" applyProtection="1">
      <alignment vertical="center"/>
      <protection locked="0"/>
    </xf>
    <xf numFmtId="10" fontId="33" fillId="2" borderId="78" xfId="0" applyNumberFormat="1" applyFont="1" applyFill="1" applyBorder="1" applyAlignment="1" applyProtection="1">
      <alignment vertical="center"/>
      <protection locked="0"/>
    </xf>
    <xf numFmtId="10" fontId="33" fillId="0" borderId="74" xfId="0" applyNumberFormat="1" applyFont="1" applyBorder="1" applyAlignment="1">
      <alignment vertical="center"/>
    </xf>
    <xf numFmtId="10" fontId="33" fillId="0" borderId="75" xfId="0" applyNumberFormat="1" applyFont="1" applyBorder="1" applyAlignment="1">
      <alignment vertical="center"/>
    </xf>
    <xf numFmtId="10" fontId="33" fillId="0" borderId="76" xfId="0" applyNumberFormat="1" applyFont="1" applyBorder="1" applyAlignment="1">
      <alignment vertical="center"/>
    </xf>
    <xf numFmtId="0" fontId="32" fillId="0" borderId="59" xfId="0" applyFont="1" applyBorder="1" applyAlignment="1">
      <alignment vertical="center"/>
    </xf>
    <xf numFmtId="0" fontId="28" fillId="0" borderId="56" xfId="0" applyFont="1" applyBorder="1" applyAlignment="1">
      <alignment vertical="center"/>
    </xf>
    <xf numFmtId="0" fontId="28" fillId="0" borderId="55" xfId="0" applyFont="1" applyBorder="1" applyAlignment="1">
      <alignment vertical="center"/>
    </xf>
    <xf numFmtId="0" fontId="28" fillId="0" borderId="57" xfId="0" applyFont="1" applyBorder="1" applyAlignment="1">
      <alignment vertical="center"/>
    </xf>
    <xf numFmtId="0" fontId="28" fillId="0" borderId="79" xfId="0" applyFont="1" applyBorder="1" applyAlignment="1">
      <alignment vertical="center"/>
    </xf>
    <xf numFmtId="0" fontId="28" fillId="0" borderId="80" xfId="0" applyFont="1" applyBorder="1" applyAlignment="1">
      <alignment vertical="center"/>
    </xf>
    <xf numFmtId="0" fontId="28" fillId="2" borderId="60" xfId="0" applyFont="1" applyFill="1" applyBorder="1" applyAlignment="1" applyProtection="1">
      <alignment vertical="center"/>
      <protection locked="0"/>
    </xf>
    <xf numFmtId="4" fontId="28" fillId="2" borderId="61" xfId="0" applyNumberFormat="1" applyFont="1" applyFill="1" applyBorder="1" applyAlignment="1" applyProtection="1">
      <alignment vertical="center"/>
      <protection locked="0"/>
    </xf>
    <xf numFmtId="4" fontId="28" fillId="2" borderId="62" xfId="0" applyNumberFormat="1" applyFont="1" applyFill="1" applyBorder="1" applyAlignment="1" applyProtection="1">
      <alignment vertical="center"/>
      <protection locked="0"/>
    </xf>
    <xf numFmtId="4" fontId="28" fillId="2" borderId="63" xfId="0" applyNumberFormat="1" applyFont="1" applyFill="1" applyBorder="1" applyAlignment="1" applyProtection="1">
      <alignment vertical="center"/>
      <protection locked="0"/>
    </xf>
    <xf numFmtId="4" fontId="28" fillId="2" borderId="66" xfId="0" applyNumberFormat="1" applyFont="1" applyFill="1" applyBorder="1" applyAlignment="1" applyProtection="1">
      <alignment vertical="center"/>
      <protection locked="0"/>
    </xf>
    <xf numFmtId="4" fontId="28" fillId="2" borderId="64" xfId="0" applyNumberFormat="1" applyFont="1" applyFill="1" applyBorder="1" applyAlignment="1" applyProtection="1">
      <alignment vertical="center"/>
      <protection locked="0"/>
    </xf>
    <xf numFmtId="4" fontId="28" fillId="0" borderId="61" xfId="0" applyNumberFormat="1" applyFont="1" applyBorder="1" applyAlignment="1">
      <alignment vertical="center"/>
    </xf>
    <xf numFmtId="4" fontId="28" fillId="0" borderId="62" xfId="0" applyNumberFormat="1" applyFont="1" applyBorder="1" applyAlignment="1">
      <alignment vertical="center"/>
    </xf>
    <xf numFmtId="4" fontId="28" fillId="0" borderId="63" xfId="0" applyNumberFormat="1" applyFont="1" applyBorder="1" applyAlignment="1">
      <alignment vertical="center"/>
    </xf>
    <xf numFmtId="10" fontId="33" fillId="0" borderId="16" xfId="0" applyNumberFormat="1" applyFont="1" applyFill="1" applyBorder="1" applyAlignment="1">
      <alignment vertical="center"/>
    </xf>
    <xf numFmtId="10" fontId="33" fillId="0" borderId="36" xfId="0" applyNumberFormat="1" applyFont="1" applyFill="1" applyBorder="1" applyAlignment="1">
      <alignment vertical="center"/>
    </xf>
    <xf numFmtId="10" fontId="33" fillId="0" borderId="54" xfId="0" applyNumberFormat="1" applyFont="1" applyFill="1" applyBorder="1" applyAlignment="1">
      <alignment vertical="center"/>
    </xf>
    <xf numFmtId="10" fontId="33" fillId="0" borderId="24" xfId="0" applyNumberFormat="1" applyFont="1" applyFill="1" applyBorder="1" applyAlignment="1">
      <alignment vertical="center"/>
    </xf>
    <xf numFmtId="10" fontId="33" fillId="0" borderId="10" xfId="0" applyNumberFormat="1" applyFont="1" applyFill="1" applyBorder="1" applyAlignment="1">
      <alignment vertical="center"/>
    </xf>
    <xf numFmtId="10" fontId="33" fillId="0" borderId="37" xfId="0" applyNumberFormat="1" applyFont="1" applyFill="1" applyBorder="1" applyAlignment="1">
      <alignment vertical="center"/>
    </xf>
    <xf numFmtId="14" fontId="27" fillId="0" borderId="35" xfId="0" applyNumberFormat="1" applyFont="1" applyFill="1" applyBorder="1"/>
    <xf numFmtId="0" fontId="27" fillId="0" borderId="15" xfId="0" applyFont="1" applyBorder="1" applyAlignment="1">
      <alignment wrapText="1"/>
    </xf>
    <xf numFmtId="0" fontId="27" fillId="0" borderId="22" xfId="0" applyFont="1" applyBorder="1" applyAlignment="1">
      <alignment wrapText="1"/>
    </xf>
    <xf numFmtId="0" fontId="41" fillId="0" borderId="9" xfId="0" applyFont="1" applyBorder="1" applyAlignment="1">
      <alignment wrapText="1"/>
    </xf>
    <xf numFmtId="0" fontId="27" fillId="0" borderId="10" xfId="0" applyFont="1" applyBorder="1" applyAlignment="1">
      <alignment wrapText="1"/>
    </xf>
    <xf numFmtId="0" fontId="41" fillId="0" borderId="0" xfId="0" applyFont="1" applyAlignment="1">
      <alignment vertical="center"/>
    </xf>
    <xf numFmtId="0" fontId="41" fillId="0" borderId="0" xfId="0" applyFont="1" applyAlignment="1">
      <alignment vertical="center" wrapText="1"/>
    </xf>
    <xf numFmtId="0" fontId="33" fillId="0" borderId="27" xfId="0" applyFont="1" applyBorder="1" applyAlignment="1">
      <alignment horizontal="right" vertical="center"/>
    </xf>
    <xf numFmtId="10" fontId="33" fillId="2" borderId="28" xfId="0" applyNumberFormat="1" applyFont="1" applyFill="1" applyBorder="1" applyAlignment="1" applyProtection="1">
      <alignment vertical="center"/>
      <protection locked="0"/>
    </xf>
    <xf numFmtId="10" fontId="33" fillId="2" borderId="29" xfId="0" applyNumberFormat="1" applyFont="1" applyFill="1" applyBorder="1" applyAlignment="1" applyProtection="1">
      <alignment vertical="center"/>
      <protection locked="0"/>
    </xf>
    <xf numFmtId="10" fontId="33" fillId="2" borderId="30" xfId="0" applyNumberFormat="1" applyFont="1" applyFill="1" applyBorder="1" applyAlignment="1" applyProtection="1">
      <alignment vertical="center"/>
      <protection locked="0"/>
    </xf>
    <xf numFmtId="10" fontId="33" fillId="2" borderId="31" xfId="0" applyNumberFormat="1" applyFont="1" applyFill="1" applyBorder="1" applyAlignment="1" applyProtection="1">
      <alignment vertical="center"/>
      <protection locked="0"/>
    </xf>
    <xf numFmtId="10" fontId="33" fillId="2" borderId="32" xfId="0" applyNumberFormat="1" applyFont="1" applyFill="1" applyBorder="1" applyAlignment="1" applyProtection="1">
      <alignment vertical="center"/>
      <protection locked="0"/>
    </xf>
    <xf numFmtId="10" fontId="33" fillId="0" borderId="28" xfId="0" applyNumberFormat="1" applyFont="1" applyBorder="1" applyAlignment="1">
      <alignment vertical="center"/>
    </xf>
    <xf numFmtId="10" fontId="33" fillId="0" borderId="29" xfId="0" applyNumberFormat="1" applyFont="1" applyBorder="1" applyAlignment="1">
      <alignment vertical="center"/>
    </xf>
    <xf numFmtId="10" fontId="33" fillId="0" borderId="30" xfId="0" applyNumberFormat="1" applyFont="1" applyBorder="1" applyAlignment="1">
      <alignment vertical="center"/>
    </xf>
    <xf numFmtId="0" fontId="28" fillId="2" borderId="81" xfId="0" applyFont="1" applyFill="1" applyBorder="1" applyAlignment="1" applyProtection="1">
      <alignment vertical="center"/>
      <protection locked="0"/>
    </xf>
    <xf numFmtId="4" fontId="28" fillId="2" borderId="82" xfId="0" applyNumberFormat="1" applyFont="1" applyFill="1" applyBorder="1" applyAlignment="1" applyProtection="1">
      <alignment vertical="center"/>
      <protection locked="0"/>
    </xf>
    <xf numFmtId="4" fontId="28" fillId="2" borderId="83" xfId="0" applyNumberFormat="1" applyFont="1" applyFill="1" applyBorder="1" applyAlignment="1" applyProtection="1">
      <alignment vertical="center"/>
      <protection locked="0"/>
    </xf>
    <xf numFmtId="4" fontId="28" fillId="2" borderId="84" xfId="0" applyNumberFormat="1" applyFont="1" applyFill="1" applyBorder="1" applyAlignment="1" applyProtection="1">
      <alignment vertical="center"/>
      <protection locked="0"/>
    </xf>
    <xf numFmtId="4" fontId="28" fillId="2" borderId="85" xfId="0" applyNumberFormat="1" applyFont="1" applyFill="1" applyBorder="1" applyAlignment="1" applyProtection="1">
      <alignment vertical="center"/>
      <protection locked="0"/>
    </xf>
    <xf numFmtId="4" fontId="28" fillId="2" borderId="86" xfId="0" applyNumberFormat="1" applyFont="1" applyFill="1" applyBorder="1" applyAlignment="1" applyProtection="1">
      <alignment vertical="center"/>
      <protection locked="0"/>
    </xf>
    <xf numFmtId="4" fontId="28" fillId="0" borderId="82" xfId="0" applyNumberFormat="1" applyFont="1" applyBorder="1" applyAlignment="1">
      <alignment vertical="center"/>
    </xf>
    <xf numFmtId="4" fontId="28" fillId="0" borderId="83" xfId="0" applyNumberFormat="1" applyFont="1" applyBorder="1" applyAlignment="1">
      <alignment vertical="center"/>
    </xf>
    <xf numFmtId="4" fontId="28" fillId="0" borderId="84" xfId="0" applyNumberFormat="1" applyFont="1" applyBorder="1" applyAlignment="1">
      <alignment vertical="center"/>
    </xf>
    <xf numFmtId="49" fontId="4" fillId="0" borderId="5" xfId="3" applyNumberFormat="1" applyFont="1" applyBorder="1" applyProtection="1"/>
    <xf numFmtId="0" fontId="32" fillId="0" borderId="4" xfId="0" applyFont="1" applyBorder="1" applyAlignment="1" applyProtection="1">
      <alignment vertical="center" wrapText="1"/>
    </xf>
    <xf numFmtId="49" fontId="4" fillId="0" borderId="27" xfId="3" applyNumberFormat="1" applyFont="1" applyBorder="1" applyProtection="1"/>
    <xf numFmtId="4" fontId="28" fillId="0" borderId="35" xfId="0" applyNumberFormat="1" applyFont="1" applyFill="1" applyBorder="1" applyProtection="1">
      <protection locked="0"/>
    </xf>
    <xf numFmtId="4" fontId="28" fillId="0" borderId="2" xfId="0" applyNumberFormat="1" applyFont="1" applyFill="1" applyBorder="1" applyProtection="1">
      <protection locked="0"/>
    </xf>
    <xf numFmtId="0" fontId="37" fillId="0" borderId="42" xfId="0" applyFont="1" applyBorder="1"/>
    <xf numFmtId="4" fontId="37" fillId="2" borderId="28" xfId="0" applyNumberFormat="1" applyFont="1" applyFill="1" applyBorder="1" applyProtection="1">
      <protection locked="0"/>
    </xf>
    <xf numFmtId="4" fontId="37" fillId="2" borderId="29" xfId="0" applyNumberFormat="1" applyFont="1" applyFill="1" applyBorder="1" applyProtection="1">
      <protection locked="0"/>
    </xf>
    <xf numFmtId="4" fontId="37" fillId="2" borderId="30" xfId="0" applyNumberFormat="1" applyFont="1" applyFill="1" applyBorder="1" applyProtection="1">
      <protection locked="0"/>
    </xf>
    <xf numFmtId="4" fontId="28" fillId="0" borderId="32" xfId="0" applyNumberFormat="1" applyFont="1" applyBorder="1" applyAlignment="1">
      <alignment vertical="center"/>
    </xf>
    <xf numFmtId="0" fontId="31" fillId="0" borderId="15" xfId="0" applyFont="1" applyBorder="1"/>
    <xf numFmtId="0" fontId="28" fillId="0" borderId="16" xfId="0" applyFont="1" applyBorder="1" applyAlignment="1">
      <alignment wrapText="1"/>
    </xf>
    <xf numFmtId="4" fontId="28" fillId="0" borderId="54" xfId="0" applyNumberFormat="1" applyFont="1" applyBorder="1" applyAlignment="1">
      <alignment vertical="center"/>
    </xf>
    <xf numFmtId="0" fontId="37" fillId="0" borderId="41" xfId="0" applyFont="1" applyBorder="1"/>
    <xf numFmtId="0" fontId="31" fillId="0" borderId="59" xfId="0" applyFont="1" applyBorder="1"/>
    <xf numFmtId="0" fontId="2" fillId="0" borderId="0" xfId="0" applyFont="1"/>
    <xf numFmtId="3" fontId="4" fillId="0" borderId="13" xfId="3" applyNumberFormat="1" applyFont="1" applyFill="1" applyBorder="1" applyAlignment="1" applyProtection="1">
      <alignment horizontal="left"/>
    </xf>
    <xf numFmtId="3" fontId="4" fillId="0" borderId="40" xfId="3" applyNumberFormat="1" applyFont="1" applyFill="1" applyBorder="1" applyAlignment="1" applyProtection="1">
      <alignment horizontal="left"/>
    </xf>
    <xf numFmtId="3" fontId="4" fillId="0" borderId="16" xfId="3" applyNumberFormat="1" applyFont="1" applyFill="1" applyBorder="1" applyAlignment="1" applyProtection="1">
      <alignment horizontal="left"/>
    </xf>
    <xf numFmtId="4" fontId="28" fillId="0" borderId="18" xfId="0" applyNumberFormat="1" applyFont="1" applyFill="1" applyBorder="1" applyProtection="1">
      <protection locked="0"/>
    </xf>
    <xf numFmtId="0" fontId="28" fillId="0" borderId="26" xfId="0" applyFont="1" applyBorder="1"/>
    <xf numFmtId="4" fontId="28" fillId="0" borderId="14" xfId="0" applyNumberFormat="1" applyFont="1" applyBorder="1"/>
    <xf numFmtId="4" fontId="28" fillId="0" borderId="87" xfId="0" applyNumberFormat="1" applyFont="1" applyBorder="1"/>
    <xf numFmtId="10" fontId="31" fillId="0" borderId="53" xfId="0" applyNumberFormat="1" applyFont="1" applyBorder="1"/>
    <xf numFmtId="4" fontId="31" fillId="0" borderId="67" xfId="0" applyNumberFormat="1" applyFont="1" applyBorder="1"/>
    <xf numFmtId="0" fontId="11" fillId="0" borderId="0" xfId="2" applyFont="1" applyAlignment="1">
      <alignment vertical="center" wrapText="1"/>
      <protection hidden="1"/>
    </xf>
    <xf numFmtId="0" fontId="0" fillId="0" borderId="0" xfId="0" applyAlignment="1">
      <alignment wrapText="1"/>
    </xf>
    <xf numFmtId="0" fontId="0" fillId="0" borderId="0" xfId="0" applyFill="1"/>
    <xf numFmtId="0" fontId="42" fillId="0" borderId="0" xfId="0" applyFont="1" applyAlignment="1">
      <alignment vertical="center"/>
    </xf>
    <xf numFmtId="0" fontId="43" fillId="0" borderId="0" xfId="0" applyFont="1"/>
    <xf numFmtId="4" fontId="28" fillId="0" borderId="7" xfId="0" applyNumberFormat="1" applyFont="1" applyBorder="1"/>
    <xf numFmtId="10" fontId="28" fillId="0" borderId="8" xfId="0" applyNumberFormat="1" applyFont="1" applyBorder="1"/>
    <xf numFmtId="10" fontId="31" fillId="0" borderId="50" xfId="0" applyNumberFormat="1" applyFont="1" applyBorder="1"/>
    <xf numFmtId="0" fontId="31" fillId="0" borderId="88" xfId="0" applyFont="1" applyFill="1" applyBorder="1" applyAlignment="1">
      <alignment horizontal="center" vertical="center"/>
    </xf>
    <xf numFmtId="14" fontId="31" fillId="0" borderId="89" xfId="0" applyNumberFormat="1" applyFont="1" applyFill="1" applyBorder="1" applyAlignment="1">
      <alignment horizontal="center" vertical="center"/>
    </xf>
    <xf numFmtId="168" fontId="31" fillId="0" borderId="54" xfId="0" applyNumberFormat="1" applyFont="1" applyFill="1" applyBorder="1" applyAlignment="1">
      <alignment vertical="center"/>
    </xf>
    <xf numFmtId="4" fontId="28" fillId="2" borderId="28" xfId="0" applyNumberFormat="1" applyFont="1" applyFill="1" applyBorder="1" applyProtection="1">
      <protection locked="0"/>
    </xf>
    <xf numFmtId="4" fontId="28" fillId="2" borderId="29" xfId="0" applyNumberFormat="1" applyFont="1" applyFill="1" applyBorder="1" applyProtection="1">
      <protection locked="0"/>
    </xf>
    <xf numFmtId="4" fontId="28" fillId="2" borderId="30" xfId="0" applyNumberFormat="1" applyFont="1" applyFill="1" applyBorder="1" applyProtection="1">
      <protection locked="0"/>
    </xf>
    <xf numFmtId="4" fontId="31" fillId="0" borderId="28" xfId="0" applyNumberFormat="1" applyFont="1" applyBorder="1"/>
    <xf numFmtId="4" fontId="31" fillId="0" borderId="29" xfId="0" applyNumberFormat="1" applyFont="1" applyBorder="1"/>
    <xf numFmtId="4" fontId="31" fillId="0" borderId="30" xfId="0" applyNumberFormat="1" applyFont="1" applyBorder="1"/>
    <xf numFmtId="14" fontId="28" fillId="0" borderId="28" xfId="0" applyNumberFormat="1" applyFont="1" applyFill="1" applyBorder="1"/>
    <xf numFmtId="14" fontId="28" fillId="0" borderId="29" xfId="0" applyNumberFormat="1" applyFont="1" applyFill="1" applyBorder="1"/>
    <xf numFmtId="14" fontId="28" fillId="0" borderId="30" xfId="0" applyNumberFormat="1" applyFont="1" applyFill="1" applyBorder="1"/>
    <xf numFmtId="4" fontId="31" fillId="0" borderId="48" xfId="0" applyNumberFormat="1" applyFont="1" applyFill="1" applyBorder="1"/>
    <xf numFmtId="17" fontId="0" fillId="0" borderId="0" xfId="0" applyNumberFormat="1"/>
    <xf numFmtId="10" fontId="28" fillId="0" borderId="11" xfId="0" applyNumberFormat="1" applyFont="1" applyFill="1" applyBorder="1"/>
    <xf numFmtId="10" fontId="28" fillId="0" borderId="38" xfId="0" applyNumberFormat="1" applyFont="1" applyFill="1" applyBorder="1"/>
    <xf numFmtId="10" fontId="28" fillId="0" borderId="8" xfId="0" applyNumberFormat="1" applyFont="1" applyFill="1" applyBorder="1"/>
    <xf numFmtId="10" fontId="28" fillId="0" borderId="7" xfId="0" applyNumberFormat="1" applyFont="1" applyFill="1" applyBorder="1"/>
    <xf numFmtId="10" fontId="28" fillId="0" borderId="19" xfId="0" applyNumberFormat="1" applyFont="1" applyFill="1" applyBorder="1"/>
    <xf numFmtId="14" fontId="28" fillId="0" borderId="22" xfId="0" applyNumberFormat="1" applyFont="1" applyBorder="1"/>
    <xf numFmtId="14" fontId="28" fillId="0" borderId="33" xfId="0" applyNumberFormat="1" applyFont="1" applyBorder="1"/>
    <xf numFmtId="14" fontId="28" fillId="0" borderId="1" xfId="0" applyNumberFormat="1" applyFont="1" applyBorder="1"/>
    <xf numFmtId="0" fontId="27" fillId="2" borderId="35" xfId="0" applyFont="1" applyFill="1" applyBorder="1" applyAlignment="1" applyProtection="1">
      <alignment wrapText="1"/>
      <protection locked="0"/>
    </xf>
    <xf numFmtId="0" fontId="0" fillId="0" borderId="35" xfId="0" applyBorder="1" applyAlignment="1">
      <alignment wrapText="1"/>
    </xf>
    <xf numFmtId="0" fontId="0" fillId="0" borderId="2" xfId="0" applyBorder="1" applyAlignment="1">
      <alignment wrapText="1"/>
    </xf>
    <xf numFmtId="167" fontId="27" fillId="2" borderId="35" xfId="0" applyNumberFormat="1" applyFont="1" applyFill="1" applyBorder="1" applyAlignment="1" applyProtection="1">
      <alignment wrapText="1"/>
      <protection locked="0"/>
    </xf>
    <xf numFmtId="0" fontId="27" fillId="2" borderId="33" xfId="0" applyFont="1" applyFill="1" applyBorder="1" applyAlignment="1" applyProtection="1">
      <alignment wrapText="1"/>
      <protection locked="0"/>
    </xf>
    <xf numFmtId="0" fontId="0" fillId="0" borderId="33" xfId="0" applyBorder="1" applyAlignment="1">
      <alignment wrapText="1"/>
    </xf>
    <xf numFmtId="0" fontId="0" fillId="0" borderId="1" xfId="0" applyBorder="1" applyAlignment="1">
      <alignment wrapText="1"/>
    </xf>
    <xf numFmtId="14" fontId="27" fillId="3" borderId="22" xfId="0" applyNumberFormat="1" applyFont="1" applyFill="1" applyBorder="1" applyAlignment="1" applyProtection="1">
      <alignment wrapText="1"/>
      <protection locked="0"/>
    </xf>
    <xf numFmtId="0" fontId="27" fillId="2" borderId="51" xfId="0" applyFont="1" applyFill="1" applyBorder="1" applyAlignment="1" applyProtection="1">
      <alignment wrapText="1"/>
      <protection locked="0"/>
    </xf>
    <xf numFmtId="0" fontId="0" fillId="0" borderId="52" xfId="0" applyBorder="1" applyAlignment="1">
      <alignment wrapText="1"/>
    </xf>
    <xf numFmtId="0" fontId="0" fillId="0" borderId="53" xfId="0" applyBorder="1" applyAlignment="1">
      <alignment wrapText="1"/>
    </xf>
    <xf numFmtId="14" fontId="27" fillId="2" borderId="36" xfId="0" applyNumberFormat="1" applyFont="1" applyFill="1" applyBorder="1" applyAlignment="1" applyProtection="1">
      <alignment wrapText="1"/>
      <protection locked="0"/>
    </xf>
    <xf numFmtId="0" fontId="0" fillId="0" borderId="36" xfId="0" applyBorder="1" applyAlignment="1">
      <alignment wrapText="1"/>
    </xf>
    <xf numFmtId="0" fontId="0" fillId="0" borderId="37" xfId="0" applyBorder="1" applyAlignment="1">
      <alignment wrapText="1"/>
    </xf>
    <xf numFmtId="1" fontId="27" fillId="3" borderId="35" xfId="0" applyNumberFormat="1" applyFont="1" applyFill="1" applyBorder="1" applyAlignment="1" applyProtection="1">
      <alignment wrapText="1"/>
      <protection locked="0"/>
    </xf>
    <xf numFmtId="0" fontId="0" fillId="3" borderId="35" xfId="0" applyFill="1" applyBorder="1" applyAlignment="1">
      <alignment wrapText="1"/>
    </xf>
    <xf numFmtId="0" fontId="0" fillId="3" borderId="2" xfId="0" applyFill="1" applyBorder="1" applyAlignment="1">
      <alignment wrapText="1"/>
    </xf>
    <xf numFmtId="14" fontId="27" fillId="2" borderId="35" xfId="0" applyNumberFormat="1" applyFont="1" applyFill="1" applyBorder="1" applyAlignment="1" applyProtection="1">
      <alignment wrapText="1"/>
      <protection locked="0"/>
    </xf>
    <xf numFmtId="10" fontId="27" fillId="2" borderId="9" xfId="0" applyNumberFormat="1" applyFont="1" applyFill="1" applyBorder="1" applyAlignment="1" applyProtection="1">
      <alignment wrapText="1"/>
      <protection locked="0"/>
    </xf>
    <xf numFmtId="14" fontId="27" fillId="0" borderId="9" xfId="0" applyNumberFormat="1" applyFont="1" applyFill="1" applyBorder="1" applyAlignment="1">
      <alignment wrapText="1"/>
    </xf>
    <xf numFmtId="0" fontId="27" fillId="2" borderId="10" xfId="0" applyNumberFormat="1" applyFont="1" applyFill="1" applyBorder="1" applyAlignment="1" applyProtection="1">
      <alignment wrapText="1"/>
      <protection locked="0"/>
    </xf>
    <xf numFmtId="0" fontId="27" fillId="2" borderId="9" xfId="0" applyFont="1" applyFill="1" applyBorder="1" applyAlignment="1" applyProtection="1">
      <alignment wrapText="1"/>
      <protection locked="0"/>
    </xf>
    <xf numFmtId="14" fontId="27" fillId="0" borderId="9" xfId="0" applyNumberFormat="1" applyFont="1" applyBorder="1" applyAlignment="1">
      <alignment wrapText="1"/>
    </xf>
    <xf numFmtId="14" fontId="27" fillId="2" borderId="9" xfId="0" applyNumberFormat="1" applyFont="1" applyFill="1" applyBorder="1" applyAlignment="1" applyProtection="1">
      <alignment wrapText="1"/>
      <protection locked="0"/>
    </xf>
    <xf numFmtId="0" fontId="27" fillId="2" borderId="22" xfId="0" applyFont="1" applyFill="1" applyBorder="1" applyAlignment="1" applyProtection="1">
      <alignment wrapText="1"/>
      <protection locked="0"/>
    </xf>
    <xf numFmtId="10" fontId="27" fillId="2" borderId="10" xfId="0" applyNumberFormat="1" applyFont="1" applyFill="1" applyBorder="1" applyAlignment="1" applyProtection="1">
      <alignment wrapText="1"/>
      <protection locked="0"/>
    </xf>
    <xf numFmtId="0" fontId="11" fillId="0" borderId="0" xfId="2" applyFont="1" applyAlignment="1">
      <alignment vertical="center" wrapText="1"/>
      <protection hidden="1"/>
    </xf>
    <xf numFmtId="0" fontId="0" fillId="0" borderId="0" xfId="0" applyAlignment="1">
      <alignment wrapText="1"/>
    </xf>
    <xf numFmtId="0" fontId="10" fillId="0" borderId="0" xfId="1" applyFont="1" applyBorder="1" applyAlignment="1">
      <alignment vertical="center" wrapText="1"/>
      <protection hidden="1"/>
    </xf>
    <xf numFmtId="0" fontId="27" fillId="0" borderId="0" xfId="0" applyFont="1" applyFill="1" applyBorder="1" applyAlignment="1">
      <alignment vertical="center" wrapText="1"/>
    </xf>
    <xf numFmtId="4" fontId="27" fillId="2" borderId="9" xfId="0" applyNumberFormat="1" applyFont="1" applyFill="1" applyBorder="1" applyAlignment="1" applyProtection="1">
      <alignment wrapText="1"/>
      <protection locked="0"/>
    </xf>
    <xf numFmtId="10" fontId="27" fillId="0" borderId="9" xfId="0" applyNumberFormat="1" applyFont="1" applyFill="1" applyBorder="1" applyAlignment="1">
      <alignment wrapText="1"/>
    </xf>
    <xf numFmtId="14" fontId="27" fillId="2" borderId="22" xfId="0" applyNumberFormat="1" applyFont="1" applyFill="1" applyBorder="1" applyAlignment="1" applyProtection="1">
      <alignment wrapText="1"/>
      <protection locked="0"/>
    </xf>
    <xf numFmtId="14" fontId="27" fillId="3" borderId="9" xfId="0" applyNumberFormat="1" applyFont="1" applyFill="1" applyBorder="1" applyAlignment="1" applyProtection="1">
      <alignment wrapText="1"/>
      <protection locked="0"/>
    </xf>
    <xf numFmtId="14" fontId="27" fillId="2" borderId="10" xfId="0" applyNumberFormat="1" applyFont="1" applyFill="1" applyBorder="1" applyAlignment="1" applyProtection="1">
      <alignment wrapText="1"/>
      <protection locked="0"/>
    </xf>
    <xf numFmtId="4" fontId="27" fillId="2" borderId="22" xfId="0" applyNumberFormat="1" applyFont="1" applyFill="1" applyBorder="1" applyAlignment="1" applyProtection="1">
      <alignment wrapText="1"/>
      <protection locked="0"/>
    </xf>
    <xf numFmtId="10" fontId="27" fillId="0" borderId="9" xfId="0" applyNumberFormat="1" applyFont="1" applyBorder="1" applyAlignment="1">
      <alignment wrapText="1"/>
    </xf>
    <xf numFmtId="0" fontId="31" fillId="0" borderId="21" xfId="0" applyFont="1" applyBorder="1" applyAlignment="1">
      <alignment horizontal="center" wrapText="1"/>
    </xf>
    <xf numFmtId="0" fontId="25" fillId="0" borderId="21" xfId="0" applyFont="1" applyBorder="1" applyAlignment="1">
      <alignment horizontal="center" wrapText="1"/>
    </xf>
    <xf numFmtId="0" fontId="31" fillId="0" borderId="0" xfId="0" applyFont="1" applyAlignment="1">
      <alignment horizontal="center" wrapText="1"/>
    </xf>
    <xf numFmtId="0" fontId="0" fillId="0" borderId="0" xfId="0" applyAlignment="1">
      <alignment horizontal="center" wrapText="1"/>
    </xf>
    <xf numFmtId="0" fontId="25" fillId="0" borderId="0" xfId="0" applyFont="1" applyAlignment="1">
      <alignment horizontal="center" wrapText="1"/>
    </xf>
    <xf numFmtId="14" fontId="31" fillId="0" borderId="0" xfId="0" applyNumberFormat="1" applyFont="1" applyFill="1" applyAlignment="1">
      <alignment horizontal="center"/>
    </xf>
    <xf numFmtId="0" fontId="31" fillId="0" borderId="0" xfId="0" applyFont="1" applyAlignment="1">
      <alignment horizontal="center"/>
    </xf>
    <xf numFmtId="0" fontId="0" fillId="0" borderId="0" xfId="0" applyAlignment="1"/>
    <xf numFmtId="0" fontId="31" fillId="0" borderId="0" xfId="0" applyFont="1" applyFill="1" applyAlignment="1">
      <alignment horizontal="center"/>
    </xf>
    <xf numFmtId="14" fontId="31" fillId="0" borderId="0" xfId="0" applyNumberFormat="1" applyFont="1" applyAlignment="1">
      <alignment horizontal="center"/>
    </xf>
    <xf numFmtId="0" fontId="25" fillId="0" borderId="0" xfId="0" applyFont="1" applyAlignment="1">
      <alignment horizontal="center"/>
    </xf>
    <xf numFmtId="14" fontId="31" fillId="0" borderId="0" xfId="0" applyNumberFormat="1" applyFont="1" applyAlignment="1">
      <alignment horizontal="center" wrapText="1"/>
    </xf>
    <xf numFmtId="14" fontId="25" fillId="0" borderId="0" xfId="0" applyNumberFormat="1" applyFont="1" applyAlignment="1">
      <alignment horizontal="center" wrapText="1"/>
    </xf>
    <xf numFmtId="0" fontId="3" fillId="0" borderId="0" xfId="0" applyFont="1" applyFill="1" applyBorder="1" applyAlignment="1" applyProtection="1">
      <alignment horizontal="center" wrapText="1"/>
      <protection locked="0"/>
    </xf>
    <xf numFmtId="0" fontId="28" fillId="0" borderId="0" xfId="0" applyFont="1" applyBorder="1" applyAlignment="1">
      <alignment horizontal="center" wrapText="1"/>
    </xf>
    <xf numFmtId="0" fontId="31" fillId="0" borderId="0" xfId="0" applyFont="1" applyBorder="1" applyAlignment="1">
      <alignment horizontal="center"/>
    </xf>
    <xf numFmtId="14" fontId="31" fillId="0" borderId="0" xfId="0" applyNumberFormat="1" applyFont="1" applyBorder="1" applyAlignment="1">
      <alignment horizontal="center"/>
    </xf>
    <xf numFmtId="0" fontId="31" fillId="0" borderId="68" xfId="0" applyFont="1" applyBorder="1" applyAlignment="1">
      <alignment horizontal="center"/>
    </xf>
    <xf numFmtId="14" fontId="31" fillId="0" borderId="68" xfId="0" applyNumberFormat="1" applyFont="1" applyFill="1" applyBorder="1" applyAlignment="1">
      <alignment horizontal="center"/>
    </xf>
    <xf numFmtId="14" fontId="31" fillId="0" borderId="0" xfId="0" applyNumberFormat="1" applyFont="1" applyFill="1" applyBorder="1" applyAlignment="1">
      <alignment horizontal="center"/>
    </xf>
    <xf numFmtId="0" fontId="31" fillId="0" borderId="22" xfId="0" applyFont="1" applyFill="1" applyBorder="1" applyAlignment="1">
      <alignment horizontal="center" vertical="center"/>
    </xf>
    <xf numFmtId="0" fontId="31" fillId="0" borderId="33" xfId="0" applyFont="1" applyFill="1" applyBorder="1" applyAlignment="1">
      <alignment horizontal="center" vertical="center"/>
    </xf>
    <xf numFmtId="0" fontId="31" fillId="0" borderId="17" xfId="0" applyFont="1" applyFill="1" applyBorder="1" applyAlignment="1">
      <alignment horizontal="center" vertical="center"/>
    </xf>
    <xf numFmtId="0" fontId="31" fillId="0" borderId="60" xfId="0" applyFont="1" applyFill="1" applyBorder="1" applyAlignment="1">
      <alignment horizontal="center" vertical="center"/>
    </xf>
    <xf numFmtId="0" fontId="31" fillId="0" borderId="59" xfId="0" applyFont="1" applyFill="1" applyBorder="1" applyAlignment="1">
      <alignment horizontal="center" vertical="center"/>
    </xf>
    <xf numFmtId="0" fontId="31" fillId="0" borderId="22" xfId="0" applyFont="1" applyFill="1" applyBorder="1" applyAlignment="1">
      <alignment horizontal="center" vertical="center" wrapText="1"/>
    </xf>
    <xf numFmtId="0" fontId="31" fillId="0" borderId="33" xfId="0" applyFont="1" applyFill="1" applyBorder="1" applyAlignment="1">
      <alignment horizontal="center" vertical="center" wrapText="1"/>
    </xf>
    <xf numFmtId="0" fontId="31" fillId="0" borderId="1" xfId="0" applyFont="1" applyFill="1" applyBorder="1" applyAlignment="1">
      <alignment horizontal="center" vertical="center" wrapText="1"/>
    </xf>
    <xf numFmtId="0" fontId="31" fillId="0" borderId="34" xfId="0" applyFont="1" applyFill="1" applyBorder="1" applyAlignment="1">
      <alignment horizontal="center" vertical="center" wrapText="1"/>
    </xf>
    <xf numFmtId="0" fontId="31" fillId="0" borderId="1" xfId="0" applyFont="1" applyFill="1" applyBorder="1" applyAlignment="1">
      <alignment horizontal="center" vertical="center"/>
    </xf>
    <xf numFmtId="0" fontId="31" fillId="0" borderId="12" xfId="0" applyFont="1" applyFill="1" applyBorder="1" applyAlignment="1">
      <alignment horizontal="center" vertical="center"/>
    </xf>
    <xf numFmtId="0" fontId="46" fillId="0" borderId="0" xfId="1" applyFont="1" applyBorder="1" applyAlignment="1">
      <alignment vertical="center" wrapText="1"/>
      <protection hidden="1"/>
    </xf>
    <xf numFmtId="0" fontId="44" fillId="0" borderId="0" xfId="0" applyFont="1" applyFill="1" applyBorder="1" applyAlignment="1">
      <alignment vertical="center" wrapText="1"/>
    </xf>
    <xf numFmtId="0" fontId="26" fillId="0" borderId="0" xfId="0" applyFont="1" applyAlignment="1">
      <alignment wrapText="1"/>
    </xf>
    <xf numFmtId="0" fontId="44" fillId="0" borderId="0" xfId="2" applyFont="1" applyAlignment="1">
      <alignment vertical="center" wrapText="1"/>
      <protection hidden="1"/>
    </xf>
    <xf numFmtId="0" fontId="44" fillId="0" borderId="0" xfId="0" applyFont="1" applyAlignment="1">
      <alignment vertical="center" wrapText="1"/>
    </xf>
    <xf numFmtId="0" fontId="45" fillId="0" borderId="0" xfId="0" applyFont="1" applyAlignment="1">
      <alignment vertical="center" wrapText="1"/>
    </xf>
    <xf numFmtId="0" fontId="31" fillId="0" borderId="34" xfId="0" applyFont="1" applyFill="1" applyBorder="1" applyAlignment="1">
      <alignment horizontal="center" vertical="center"/>
    </xf>
    <xf numFmtId="0" fontId="31" fillId="0" borderId="17" xfId="0" applyFont="1" applyFill="1" applyBorder="1" applyAlignment="1">
      <alignment horizontal="center" vertical="center" wrapText="1"/>
    </xf>
    <xf numFmtId="0" fontId="25" fillId="0" borderId="10" xfId="0" applyFont="1" applyBorder="1" applyAlignment="1">
      <alignment horizontal="center" vertical="center" wrapText="1"/>
    </xf>
    <xf numFmtId="0" fontId="25" fillId="0" borderId="37" xfId="0" applyFont="1" applyBorder="1" applyAlignment="1">
      <alignment horizontal="center" vertical="center" wrapText="1"/>
    </xf>
    <xf numFmtId="0" fontId="31" fillId="0" borderId="4" xfId="0" applyFont="1" applyFill="1" applyBorder="1" applyAlignment="1">
      <alignment horizontal="center" vertical="center"/>
    </xf>
    <xf numFmtId="0" fontId="31" fillId="0" borderId="26" xfId="0" applyFont="1" applyFill="1" applyBorder="1" applyAlignment="1">
      <alignment horizontal="center" vertical="center"/>
    </xf>
    <xf numFmtId="0" fontId="0" fillId="0" borderId="4" xfId="0" applyBorder="1" applyAlignment="1">
      <alignment horizontal="center" textRotation="90" wrapText="1"/>
    </xf>
    <xf numFmtId="0" fontId="0" fillId="0" borderId="5" xfId="0" applyBorder="1" applyAlignment="1">
      <alignment horizontal="center" textRotation="90" wrapText="1"/>
    </xf>
    <xf numFmtId="0" fontId="0" fillId="0" borderId="26" xfId="0" applyBorder="1" applyAlignment="1">
      <alignment horizontal="center" textRotation="90" wrapText="1"/>
    </xf>
    <xf numFmtId="0" fontId="0" fillId="0" borderId="4" xfId="0" applyBorder="1" applyAlignment="1">
      <alignment textRotation="90" wrapText="1"/>
    </xf>
    <xf numFmtId="0" fontId="0" fillId="0" borderId="26" xfId="0" applyBorder="1" applyAlignment="1">
      <alignment textRotation="90" wrapText="1"/>
    </xf>
    <xf numFmtId="0" fontId="0" fillId="0" borderId="5" xfId="0" applyBorder="1" applyAlignment="1">
      <alignment textRotation="90" wrapText="1"/>
    </xf>
  </cellXfs>
  <cellStyles count="4">
    <cellStyle name="01_01_Überschrift_erste_Ebene" xfId="1"/>
    <cellStyle name="01_02_Überschrift_zweite_Ebene" xfId="2"/>
    <cellStyle name="Standard" xfId="0" builtinId="0"/>
    <cellStyle name="Standard 2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
    <tabColor rgb="FFCCFFCC"/>
    <pageSetUpPr fitToPage="1"/>
  </sheetPr>
  <dimension ref="A1:G78"/>
  <sheetViews>
    <sheetView tabSelected="1" workbookViewId="0">
      <selection activeCell="A2" sqref="A2:E2"/>
    </sheetView>
  </sheetViews>
  <sheetFormatPr baseColWidth="10" defaultRowHeight="14.25" x14ac:dyDescent="0.2"/>
  <cols>
    <col min="1" max="1" width="55.7109375" style="1" customWidth="1"/>
    <col min="2" max="2" width="34.140625" style="1" customWidth="1"/>
    <col min="3" max="3" width="23.28515625" style="1" customWidth="1"/>
    <col min="4" max="4" width="12.5703125" style="1" customWidth="1"/>
    <col min="5" max="16384" width="11.42578125" style="1"/>
  </cols>
  <sheetData>
    <row r="1" spans="1:5" ht="15" x14ac:dyDescent="0.25">
      <c r="A1" s="882" t="str">
        <f>"Anlage Pro FIT-Finanzplaner (Version "&amp;Version_Nummer&amp;")"</f>
        <v>Anlage Pro FIT-Finanzplaner (Version 1.22)</v>
      </c>
      <c r="B1" s="883"/>
      <c r="C1" s="883"/>
      <c r="D1" s="881"/>
      <c r="E1" s="881"/>
    </row>
    <row r="2" spans="1:5" ht="37.5" customHeight="1" x14ac:dyDescent="0.25">
      <c r="A2" s="880" t="s">
        <v>479</v>
      </c>
      <c r="B2" s="880"/>
      <c r="C2" s="880"/>
      <c r="D2" s="881"/>
      <c r="E2" s="881"/>
    </row>
    <row r="4" spans="1:5" ht="27" customHeight="1" thickBot="1" x14ac:dyDescent="0.25">
      <c r="A4" s="780" t="s">
        <v>369</v>
      </c>
    </row>
    <row r="5" spans="1:5" ht="15" x14ac:dyDescent="0.25">
      <c r="A5" s="776" t="s">
        <v>13</v>
      </c>
      <c r="B5" s="858"/>
      <c r="C5" s="859"/>
      <c r="D5" s="859"/>
      <c r="E5" s="860"/>
    </row>
    <row r="6" spans="1:5" ht="29.25" x14ac:dyDescent="0.25">
      <c r="A6" s="625" t="s">
        <v>414</v>
      </c>
      <c r="B6" s="854"/>
      <c r="C6" s="855"/>
      <c r="D6" s="855"/>
      <c r="E6" s="856"/>
    </row>
    <row r="7" spans="1:5" ht="15" x14ac:dyDescent="0.25">
      <c r="A7" s="625" t="s">
        <v>473</v>
      </c>
      <c r="B7" s="857"/>
      <c r="C7" s="855"/>
      <c r="D7" s="855"/>
      <c r="E7" s="856"/>
    </row>
    <row r="8" spans="1:5" ht="15" x14ac:dyDescent="0.25">
      <c r="A8" s="625" t="s">
        <v>474</v>
      </c>
      <c r="B8" s="857"/>
      <c r="C8" s="855"/>
      <c r="D8" s="855"/>
      <c r="E8" s="856"/>
    </row>
    <row r="9" spans="1:5" hidden="1" x14ac:dyDescent="0.2">
      <c r="A9" s="625"/>
      <c r="B9" s="581"/>
      <c r="C9" s="581"/>
      <c r="D9" s="581"/>
      <c r="E9" s="582"/>
    </row>
    <row r="10" spans="1:5" hidden="1" x14ac:dyDescent="0.2">
      <c r="A10" s="777" t="s">
        <v>370</v>
      </c>
      <c r="B10" s="581"/>
      <c r="C10" s="581"/>
      <c r="D10" s="581"/>
      <c r="E10" s="582"/>
    </row>
    <row r="11" spans="1:5" ht="15" hidden="1" x14ac:dyDescent="0.25">
      <c r="A11" s="625" t="s">
        <v>19</v>
      </c>
      <c r="B11" s="854"/>
      <c r="C11" s="855"/>
      <c r="D11" s="855"/>
      <c r="E11" s="856"/>
    </row>
    <row r="12" spans="1:5" ht="29.25" hidden="1" x14ac:dyDescent="0.25">
      <c r="A12" s="625" t="s">
        <v>145</v>
      </c>
      <c r="B12" s="871">
        <f>IF(Datum_BWA="",0,IF(MONTH(Datum_BWA)=12,Datum_BWA,DATE(YEAR(Datum_BWA)-1,12,31)))</f>
        <v>0</v>
      </c>
      <c r="C12" s="855"/>
      <c r="D12" s="855"/>
      <c r="E12" s="856"/>
    </row>
    <row r="13" spans="1:5" ht="15" hidden="1" x14ac:dyDescent="0.25">
      <c r="A13" s="625" t="s">
        <v>392</v>
      </c>
      <c r="B13" s="868" t="str">
        <f>IF(Art_JA=Technik_Gültigkeit!B3,0,"")</f>
        <v/>
      </c>
      <c r="C13" s="869"/>
      <c r="D13" s="869"/>
      <c r="E13" s="870"/>
    </row>
    <row r="14" spans="1:5" hidden="1" x14ac:dyDescent="0.2">
      <c r="A14" s="625"/>
      <c r="B14" s="774"/>
      <c r="C14" s="581"/>
      <c r="D14" s="581"/>
      <c r="E14" s="582"/>
    </row>
    <row r="15" spans="1:5" hidden="1" x14ac:dyDescent="0.2">
      <c r="A15" s="777" t="s">
        <v>371</v>
      </c>
      <c r="B15" s="581"/>
      <c r="C15" s="581"/>
      <c r="D15" s="581"/>
      <c r="E15" s="582"/>
    </row>
    <row r="16" spans="1:5" ht="15.75" thickBot="1" x14ac:dyDescent="0.3">
      <c r="A16" s="778" t="s">
        <v>422</v>
      </c>
      <c r="B16" s="865"/>
      <c r="C16" s="866"/>
      <c r="D16" s="866"/>
      <c r="E16" s="867"/>
    </row>
    <row r="17" spans="1:5" ht="15.75" hidden="1" thickBot="1" x14ac:dyDescent="0.3">
      <c r="A17" s="775" t="s">
        <v>71</v>
      </c>
      <c r="B17" s="862"/>
      <c r="C17" s="863"/>
      <c r="D17" s="863"/>
      <c r="E17" s="864"/>
    </row>
    <row r="18" spans="1:5" x14ac:dyDescent="0.2">
      <c r="A18" s="572"/>
    </row>
    <row r="19" spans="1:5" ht="15" hidden="1" thickBot="1" x14ac:dyDescent="0.25">
      <c r="A19" s="574" t="s">
        <v>372</v>
      </c>
    </row>
    <row r="20" spans="1:5" ht="15" hidden="1" x14ac:dyDescent="0.25">
      <c r="A20" s="716" t="s">
        <v>144</v>
      </c>
      <c r="B20" s="861">
        <f>IF(Art_JA&lt;&gt;Technik_Gültigkeit!B3,DATE(YEAR(Datum_JA)+1,MONTH(Datum_JA),DAY(Datum_JA)),"")</f>
        <v>366</v>
      </c>
      <c r="C20" s="859"/>
      <c r="D20" s="859"/>
      <c r="E20" s="860"/>
    </row>
    <row r="21" spans="1:5" ht="15" hidden="1" x14ac:dyDescent="0.25">
      <c r="A21" s="717" t="s">
        <v>138</v>
      </c>
      <c r="B21" s="873">
        <f>Datum_BWA+1</f>
        <v>1</v>
      </c>
      <c r="C21" s="855"/>
      <c r="D21" s="855"/>
      <c r="E21" s="856"/>
    </row>
    <row r="22" spans="1:5" ht="15" hidden="1" x14ac:dyDescent="0.25">
      <c r="A22" s="717" t="s">
        <v>373</v>
      </c>
      <c r="B22" s="872"/>
      <c r="C22" s="855"/>
      <c r="D22" s="855"/>
      <c r="E22" s="856"/>
    </row>
    <row r="23" spans="1:5" ht="15.75" hidden="1" thickBot="1" x14ac:dyDescent="0.3">
      <c r="A23" s="718" t="s">
        <v>343</v>
      </c>
      <c r="B23" s="879">
        <v>5.0000000000000001E-3</v>
      </c>
      <c r="C23" s="866"/>
      <c r="D23" s="866"/>
      <c r="E23" s="867"/>
    </row>
    <row r="24" spans="1:5" hidden="1" x14ac:dyDescent="0.2">
      <c r="A24" s="572"/>
      <c r="B24" s="573"/>
    </row>
    <row r="25" spans="1:5" ht="15" hidden="1" thickBot="1" x14ac:dyDescent="0.25">
      <c r="A25" s="574" t="s">
        <v>374</v>
      </c>
      <c r="B25" s="573"/>
    </row>
    <row r="26" spans="1:5" ht="29.25" hidden="1" x14ac:dyDescent="0.25">
      <c r="A26" s="716" t="s">
        <v>375</v>
      </c>
      <c r="B26" s="878">
        <v>1</v>
      </c>
      <c r="C26" s="859"/>
      <c r="D26" s="859"/>
      <c r="E26" s="860"/>
    </row>
    <row r="27" spans="1:5" ht="15" hidden="1" x14ac:dyDescent="0.25">
      <c r="A27" s="717" t="s">
        <v>376</v>
      </c>
      <c r="B27" s="875">
        <v>4</v>
      </c>
      <c r="C27" s="855"/>
      <c r="D27" s="855"/>
      <c r="E27" s="856"/>
    </row>
    <row r="28" spans="1:5" ht="29.25" hidden="1" x14ac:dyDescent="0.25">
      <c r="A28" s="717" t="s">
        <v>377</v>
      </c>
      <c r="B28" s="875">
        <v>4</v>
      </c>
      <c r="C28" s="855"/>
      <c r="D28" s="855"/>
      <c r="E28" s="856"/>
    </row>
    <row r="29" spans="1:5" ht="29.25" hidden="1" x14ac:dyDescent="0.25">
      <c r="A29" s="717" t="s">
        <v>378</v>
      </c>
      <c r="B29" s="875">
        <v>4</v>
      </c>
      <c r="C29" s="855"/>
      <c r="D29" s="855"/>
      <c r="E29" s="856"/>
    </row>
    <row r="30" spans="1:5" ht="15" hidden="1" x14ac:dyDescent="0.25">
      <c r="A30" s="717" t="s">
        <v>379</v>
      </c>
      <c r="B30" s="875">
        <v>4</v>
      </c>
      <c r="C30" s="855"/>
      <c r="D30" s="855"/>
      <c r="E30" s="856"/>
    </row>
    <row r="31" spans="1:5" ht="15" hidden="1" x14ac:dyDescent="0.25">
      <c r="A31" s="717" t="s">
        <v>380</v>
      </c>
      <c r="B31" s="875">
        <v>4</v>
      </c>
      <c r="C31" s="855"/>
      <c r="D31" s="855"/>
      <c r="E31" s="856"/>
    </row>
    <row r="32" spans="1:5" ht="44.25" hidden="1" thickBot="1" x14ac:dyDescent="0.3">
      <c r="A32" s="718" t="s">
        <v>381</v>
      </c>
      <c r="B32" s="874" t="s">
        <v>241</v>
      </c>
      <c r="C32" s="866"/>
      <c r="D32" s="866"/>
      <c r="E32" s="867"/>
    </row>
    <row r="33" spans="1:6" hidden="1" x14ac:dyDescent="0.2">
      <c r="A33" s="572"/>
    </row>
    <row r="34" spans="1:6" ht="29.25" hidden="1" thickBot="1" x14ac:dyDescent="0.25">
      <c r="A34" s="574" t="s">
        <v>384</v>
      </c>
    </row>
    <row r="35" spans="1:6" ht="42.75" hidden="1" x14ac:dyDescent="0.2">
      <c r="A35" s="584"/>
      <c r="B35" s="626" t="s">
        <v>382</v>
      </c>
      <c r="C35" s="626" t="s">
        <v>383</v>
      </c>
      <c r="D35" s="626" t="s">
        <v>332</v>
      </c>
      <c r="E35" s="627" t="s">
        <v>318</v>
      </c>
      <c r="F35" s="572"/>
    </row>
    <row r="36" spans="1:6" hidden="1" x14ac:dyDescent="0.2">
      <c r="A36" s="625" t="s">
        <v>295</v>
      </c>
      <c r="B36" s="624"/>
      <c r="C36" s="624"/>
      <c r="D36" s="624"/>
      <c r="E36" s="628"/>
      <c r="F36" s="572"/>
    </row>
    <row r="37" spans="1:6" hidden="1" x14ac:dyDescent="0.2">
      <c r="A37" s="629" t="s">
        <v>17</v>
      </c>
      <c r="B37" s="720">
        <v>0</v>
      </c>
      <c r="C37" s="720">
        <v>3</v>
      </c>
      <c r="D37" s="630">
        <f t="shared" ref="D37:D42" si="0">DATE(YEAR(Datum_Planungsbeginn),MONTH(Datum_Planungsbeginn)+B37,1)</f>
        <v>1</v>
      </c>
      <c r="E37" s="582">
        <f t="shared" ref="E37:E42" si="1">IF(C37-B37=0,1,C37-B37)</f>
        <v>3</v>
      </c>
    </row>
    <row r="38" spans="1:6" hidden="1" x14ac:dyDescent="0.2">
      <c r="A38" s="629" t="s">
        <v>313</v>
      </c>
      <c r="B38" s="720">
        <v>6</v>
      </c>
      <c r="C38" s="720">
        <v>12</v>
      </c>
      <c r="D38" s="630">
        <f t="shared" si="0"/>
        <v>183</v>
      </c>
      <c r="E38" s="582">
        <f t="shared" si="1"/>
        <v>6</v>
      </c>
    </row>
    <row r="39" spans="1:6" hidden="1" x14ac:dyDescent="0.2">
      <c r="A39" s="629" t="s">
        <v>314</v>
      </c>
      <c r="B39" s="720">
        <v>6</v>
      </c>
      <c r="C39" s="720">
        <v>8</v>
      </c>
      <c r="D39" s="630">
        <f t="shared" si="0"/>
        <v>183</v>
      </c>
      <c r="E39" s="582">
        <f t="shared" si="1"/>
        <v>2</v>
      </c>
    </row>
    <row r="40" spans="1:6" hidden="1" x14ac:dyDescent="0.2">
      <c r="A40" s="629" t="s">
        <v>333</v>
      </c>
      <c r="B40" s="720">
        <v>12</v>
      </c>
      <c r="C40" s="720">
        <v>12</v>
      </c>
      <c r="D40" s="630">
        <f t="shared" si="0"/>
        <v>367</v>
      </c>
      <c r="E40" s="582">
        <f t="shared" si="1"/>
        <v>1</v>
      </c>
    </row>
    <row r="41" spans="1:6" hidden="1" x14ac:dyDescent="0.2">
      <c r="A41" s="629" t="s">
        <v>299</v>
      </c>
      <c r="B41" s="720">
        <v>0</v>
      </c>
      <c r="C41" s="720">
        <v>0</v>
      </c>
      <c r="D41" s="630">
        <f t="shared" si="0"/>
        <v>1</v>
      </c>
      <c r="E41" s="582">
        <f t="shared" si="1"/>
        <v>1</v>
      </c>
    </row>
    <row r="42" spans="1:6" hidden="1" x14ac:dyDescent="0.2">
      <c r="A42" s="629" t="s">
        <v>300</v>
      </c>
      <c r="B42" s="720">
        <v>0</v>
      </c>
      <c r="C42" s="720">
        <v>3</v>
      </c>
      <c r="D42" s="630">
        <f t="shared" si="0"/>
        <v>1</v>
      </c>
      <c r="E42" s="582">
        <f t="shared" si="1"/>
        <v>3</v>
      </c>
    </row>
    <row r="43" spans="1:6" hidden="1" x14ac:dyDescent="0.2">
      <c r="A43" s="625" t="s">
        <v>302</v>
      </c>
      <c r="B43" s="580"/>
      <c r="C43" s="580"/>
      <c r="D43" s="581"/>
      <c r="E43" s="582"/>
    </row>
    <row r="44" spans="1:6" hidden="1" x14ac:dyDescent="0.2">
      <c r="A44" s="629" t="s">
        <v>57</v>
      </c>
      <c r="B44" s="720">
        <v>0</v>
      </c>
      <c r="C44" s="720">
        <v>3</v>
      </c>
      <c r="D44" s="630">
        <f t="shared" ref="D44:D49" si="2">DATE(YEAR(Datum_Planungsbeginn),MONTH(Datum_Planungsbeginn)+B44,1)</f>
        <v>1</v>
      </c>
      <c r="E44" s="582">
        <f t="shared" ref="E44:E49" si="3">IF(C44-B44=0,1,C44-B44)</f>
        <v>3</v>
      </c>
    </row>
    <row r="45" spans="1:6" hidden="1" x14ac:dyDescent="0.2">
      <c r="A45" s="629" t="s">
        <v>240</v>
      </c>
      <c r="B45" s="720">
        <v>0</v>
      </c>
      <c r="C45" s="720">
        <v>0</v>
      </c>
      <c r="D45" s="630">
        <f t="shared" si="2"/>
        <v>1</v>
      </c>
      <c r="E45" s="582">
        <f t="shared" si="3"/>
        <v>1</v>
      </c>
    </row>
    <row r="46" spans="1:6" hidden="1" x14ac:dyDescent="0.2">
      <c r="A46" s="629" t="s">
        <v>307</v>
      </c>
      <c r="B46" s="720">
        <v>0</v>
      </c>
      <c r="C46" s="720">
        <v>0</v>
      </c>
      <c r="D46" s="630">
        <f t="shared" si="2"/>
        <v>1</v>
      </c>
      <c r="E46" s="582">
        <f t="shared" si="3"/>
        <v>1</v>
      </c>
    </row>
    <row r="47" spans="1:6" hidden="1" x14ac:dyDescent="0.2">
      <c r="A47" s="629" t="s">
        <v>315</v>
      </c>
      <c r="B47" s="720">
        <v>6</v>
      </c>
      <c r="C47" s="720">
        <v>8</v>
      </c>
      <c r="D47" s="630">
        <f t="shared" si="2"/>
        <v>183</v>
      </c>
      <c r="E47" s="582">
        <f t="shared" si="3"/>
        <v>2</v>
      </c>
    </row>
    <row r="48" spans="1:6" hidden="1" x14ac:dyDescent="0.2">
      <c r="A48" s="629" t="s">
        <v>316</v>
      </c>
      <c r="B48" s="720">
        <v>6</v>
      </c>
      <c r="C48" s="720">
        <v>12</v>
      </c>
      <c r="D48" s="630">
        <f t="shared" si="2"/>
        <v>183</v>
      </c>
      <c r="E48" s="582">
        <f t="shared" si="3"/>
        <v>6</v>
      </c>
    </row>
    <row r="49" spans="1:7" hidden="1" x14ac:dyDescent="0.2">
      <c r="A49" s="629" t="s">
        <v>317</v>
      </c>
      <c r="B49" s="720">
        <v>12</v>
      </c>
      <c r="C49" s="720">
        <v>20</v>
      </c>
      <c r="D49" s="630">
        <f t="shared" si="2"/>
        <v>367</v>
      </c>
      <c r="E49" s="582">
        <f t="shared" si="3"/>
        <v>8</v>
      </c>
    </row>
    <row r="50" spans="1:7" ht="15" hidden="1" thickBot="1" x14ac:dyDescent="0.25">
      <c r="A50" s="631" t="s">
        <v>358</v>
      </c>
      <c r="B50" s="721">
        <v>0</v>
      </c>
      <c r="C50" s="721">
        <v>3</v>
      </c>
      <c r="D50" s="632">
        <f>DATE(YEAR(Datum_Planungsbeginn),MONTH(Datum_Planungsbeginn)+B50,1)</f>
        <v>1</v>
      </c>
      <c r="E50" s="583">
        <f>IF(C50-B50=0,1,C50-B50)</f>
        <v>3</v>
      </c>
    </row>
    <row r="51" spans="1:7" hidden="1" x14ac:dyDescent="0.2">
      <c r="A51" s="572"/>
    </row>
    <row r="52" spans="1:7" ht="24" customHeight="1" thickBot="1" x14ac:dyDescent="0.25">
      <c r="A52" s="779" t="s">
        <v>426</v>
      </c>
    </row>
    <row r="53" spans="1:7" ht="15" x14ac:dyDescent="0.25">
      <c r="A53" s="716" t="s">
        <v>427</v>
      </c>
      <c r="B53" s="886"/>
      <c r="C53" s="859"/>
      <c r="D53" s="859"/>
      <c r="E53" s="860"/>
    </row>
    <row r="54" spans="1:7" ht="15" x14ac:dyDescent="0.25">
      <c r="A54" s="717" t="s">
        <v>428</v>
      </c>
      <c r="B54" s="887">
        <f>DATE(YEAR(B53)+1,MONTH(B53),DAY(B53))-1</f>
        <v>365</v>
      </c>
      <c r="C54" s="855"/>
      <c r="D54" s="855"/>
      <c r="E54" s="856"/>
    </row>
    <row r="55" spans="1:7" ht="15" x14ac:dyDescent="0.25">
      <c r="A55" s="717" t="s">
        <v>429</v>
      </c>
      <c r="B55" s="876">
        <f>B54+1</f>
        <v>366</v>
      </c>
      <c r="C55" s="855"/>
      <c r="D55" s="855"/>
      <c r="E55" s="856"/>
    </row>
    <row r="56" spans="1:7" ht="15" x14ac:dyDescent="0.25">
      <c r="A56" s="717" t="s">
        <v>430</v>
      </c>
      <c r="B56" s="877"/>
      <c r="C56" s="855"/>
      <c r="D56" s="855"/>
      <c r="E56" s="856"/>
    </row>
    <row r="57" spans="1:7" ht="15" x14ac:dyDescent="0.25">
      <c r="A57" s="717" t="s">
        <v>290</v>
      </c>
      <c r="B57" s="877"/>
      <c r="C57" s="855"/>
      <c r="D57" s="855"/>
      <c r="E57" s="856"/>
    </row>
    <row r="58" spans="1:7" ht="15.75" thickBot="1" x14ac:dyDescent="0.3">
      <c r="A58" s="718" t="s">
        <v>291</v>
      </c>
      <c r="B58" s="888"/>
      <c r="C58" s="866"/>
      <c r="D58" s="866"/>
      <c r="E58" s="867"/>
      <c r="G58" s="724"/>
    </row>
    <row r="59" spans="1:7" x14ac:dyDescent="0.2">
      <c r="A59" s="572"/>
    </row>
    <row r="60" spans="1:7" ht="15" hidden="1" thickBot="1" x14ac:dyDescent="0.25">
      <c r="A60" s="574" t="s">
        <v>385</v>
      </c>
    </row>
    <row r="61" spans="1:7" ht="15" hidden="1" x14ac:dyDescent="0.25">
      <c r="A61" s="716" t="s">
        <v>267</v>
      </c>
      <c r="B61" s="889">
        <v>200000</v>
      </c>
      <c r="C61" s="859"/>
      <c r="D61" s="859"/>
      <c r="E61" s="860"/>
    </row>
    <row r="62" spans="1:7" ht="15" hidden="1" x14ac:dyDescent="0.25">
      <c r="A62" s="717" t="s">
        <v>268</v>
      </c>
      <c r="B62" s="884">
        <v>500000</v>
      </c>
      <c r="C62" s="855"/>
      <c r="D62" s="855"/>
      <c r="E62" s="856"/>
    </row>
    <row r="63" spans="1:7" ht="15" hidden="1" x14ac:dyDescent="0.25">
      <c r="A63" s="717" t="s">
        <v>269</v>
      </c>
      <c r="B63" s="872">
        <v>0.5</v>
      </c>
      <c r="C63" s="855"/>
      <c r="D63" s="855"/>
      <c r="E63" s="856"/>
    </row>
    <row r="64" spans="1:7" ht="15" hidden="1" x14ac:dyDescent="0.25">
      <c r="A64" s="717" t="s">
        <v>270</v>
      </c>
      <c r="B64" s="890">
        <f>1-B63</f>
        <v>0.5</v>
      </c>
      <c r="C64" s="855"/>
      <c r="D64" s="855"/>
      <c r="E64" s="856"/>
    </row>
    <row r="65" spans="1:5" ht="15" hidden="1" x14ac:dyDescent="0.25">
      <c r="A65" s="717" t="s">
        <v>271</v>
      </c>
      <c r="B65" s="872">
        <v>0</v>
      </c>
      <c r="C65" s="855"/>
      <c r="D65" s="855"/>
      <c r="E65" s="856"/>
    </row>
    <row r="66" spans="1:5" ht="15" hidden="1" x14ac:dyDescent="0.25">
      <c r="A66" s="717" t="s">
        <v>272</v>
      </c>
      <c r="B66" s="872">
        <v>0</v>
      </c>
      <c r="C66" s="855"/>
      <c r="D66" s="855"/>
      <c r="E66" s="856"/>
    </row>
    <row r="67" spans="1:5" ht="15" hidden="1" x14ac:dyDescent="0.25">
      <c r="A67" s="717" t="s">
        <v>387</v>
      </c>
      <c r="B67" s="872">
        <v>0</v>
      </c>
      <c r="C67" s="855"/>
      <c r="D67" s="855"/>
      <c r="E67" s="856"/>
    </row>
    <row r="68" spans="1:5" ht="15.75" hidden="1" thickBot="1" x14ac:dyDescent="0.3">
      <c r="A68" s="718" t="s">
        <v>388</v>
      </c>
      <c r="B68" s="879">
        <v>0.03</v>
      </c>
      <c r="C68" s="866"/>
      <c r="D68" s="866"/>
      <c r="E68" s="867"/>
    </row>
    <row r="69" spans="1:5" hidden="1" x14ac:dyDescent="0.2">
      <c r="A69" s="572"/>
    </row>
    <row r="70" spans="1:5" ht="15" hidden="1" customHeight="1" thickBot="1" x14ac:dyDescent="0.25">
      <c r="A70" s="574" t="s">
        <v>386</v>
      </c>
    </row>
    <row r="71" spans="1:5" ht="15" hidden="1" customHeight="1" x14ac:dyDescent="0.25">
      <c r="A71" s="716" t="s">
        <v>284</v>
      </c>
      <c r="B71" s="889">
        <v>400000</v>
      </c>
      <c r="C71" s="859"/>
      <c r="D71" s="859"/>
      <c r="E71" s="860"/>
    </row>
    <row r="72" spans="1:5" ht="15" hidden="1" customHeight="1" x14ac:dyDescent="0.25">
      <c r="A72" s="717" t="s">
        <v>285</v>
      </c>
      <c r="B72" s="884">
        <v>3000000</v>
      </c>
      <c r="C72" s="855"/>
      <c r="D72" s="855"/>
      <c r="E72" s="856"/>
    </row>
    <row r="73" spans="1:5" ht="15" hidden="1" customHeight="1" x14ac:dyDescent="0.25">
      <c r="A73" s="717" t="s">
        <v>286</v>
      </c>
      <c r="B73" s="872">
        <v>0.25</v>
      </c>
      <c r="C73" s="855"/>
      <c r="D73" s="855"/>
      <c r="E73" s="856"/>
    </row>
    <row r="74" spans="1:5" ht="15" hidden="1" customHeight="1" x14ac:dyDescent="0.25">
      <c r="A74" s="717" t="s">
        <v>287</v>
      </c>
      <c r="B74" s="885">
        <f>1-B73</f>
        <v>0.75</v>
      </c>
      <c r="C74" s="855"/>
      <c r="D74" s="855"/>
      <c r="E74" s="856"/>
    </row>
    <row r="75" spans="1:5" ht="15" hidden="1" customHeight="1" x14ac:dyDescent="0.25">
      <c r="A75" s="717" t="s">
        <v>288</v>
      </c>
      <c r="B75" s="872">
        <v>0.3</v>
      </c>
      <c r="C75" s="855"/>
      <c r="D75" s="855"/>
      <c r="E75" s="856"/>
    </row>
    <row r="76" spans="1:5" ht="15" hidden="1" customHeight="1" x14ac:dyDescent="0.25">
      <c r="A76" s="717" t="s">
        <v>289</v>
      </c>
      <c r="B76" s="872">
        <v>0.2</v>
      </c>
      <c r="C76" s="855"/>
      <c r="D76" s="855"/>
      <c r="E76" s="856"/>
    </row>
    <row r="77" spans="1:5" ht="15.75" hidden="1" customHeight="1" thickBot="1" x14ac:dyDescent="0.3">
      <c r="A77" s="718" t="s">
        <v>389</v>
      </c>
      <c r="B77" s="879">
        <v>0.05</v>
      </c>
      <c r="C77" s="866"/>
      <c r="D77" s="866"/>
      <c r="E77" s="867"/>
    </row>
    <row r="78" spans="1:5" ht="14.25" hidden="1" customHeight="1" x14ac:dyDescent="0.2"/>
  </sheetData>
  <sheetProtection password="B210" sheet="1"/>
  <mergeCells count="43">
    <mergeCell ref="B58:E58"/>
    <mergeCell ref="B61:E61"/>
    <mergeCell ref="B62:E62"/>
    <mergeCell ref="B63:E63"/>
    <mergeCell ref="B64:E64"/>
    <mergeCell ref="B77:E77"/>
    <mergeCell ref="B76:E76"/>
    <mergeCell ref="B67:E67"/>
    <mergeCell ref="B68:E68"/>
    <mergeCell ref="B71:E71"/>
    <mergeCell ref="A2:E2"/>
    <mergeCell ref="A1:E1"/>
    <mergeCell ref="B72:E72"/>
    <mergeCell ref="B73:E73"/>
    <mergeCell ref="B74:E74"/>
    <mergeCell ref="B75:E75"/>
    <mergeCell ref="B65:E65"/>
    <mergeCell ref="B66:E66"/>
    <mergeCell ref="B53:E53"/>
    <mergeCell ref="B54:E54"/>
    <mergeCell ref="B55:E55"/>
    <mergeCell ref="B56:E56"/>
    <mergeCell ref="B57:E57"/>
    <mergeCell ref="B27:E27"/>
    <mergeCell ref="B26:E26"/>
    <mergeCell ref="B23:E23"/>
    <mergeCell ref="B22:E22"/>
    <mergeCell ref="B21:E21"/>
    <mergeCell ref="B32:E32"/>
    <mergeCell ref="B31:E31"/>
    <mergeCell ref="B30:E30"/>
    <mergeCell ref="B29:E29"/>
    <mergeCell ref="B28:E28"/>
    <mergeCell ref="B11:E11"/>
    <mergeCell ref="B8:E8"/>
    <mergeCell ref="B7:E7"/>
    <mergeCell ref="B5:E5"/>
    <mergeCell ref="B20:E20"/>
    <mergeCell ref="B17:E17"/>
    <mergeCell ref="B16:E16"/>
    <mergeCell ref="B13:E13"/>
    <mergeCell ref="B12:E12"/>
    <mergeCell ref="B6:E6"/>
  </mergeCells>
  <dataValidations count="36">
    <dataValidation type="list" allowBlank="1" showInputMessage="1" showErrorMessage="1" errorTitle="Art JA" error="Bitte nur Werte gem. Auswahl erfassen." sqref="B11">
      <formula1>G_JA</formula1>
    </dataValidation>
    <dataValidation type="list" allowBlank="1" showInputMessage="1" showErrorMessage="1" sqref="B17">
      <formula1>G_BWA</formula1>
    </dataValidation>
    <dataValidation type="list" allowBlank="1" showInputMessage="1" showErrorMessage="1" errorTitle="Mehrwertsteuer" error="Bitte nur Wochen gem. Auswahl erfassen." sqref="B31">
      <formula1>G_Verz_Umsatz</formula1>
    </dataValidation>
    <dataValidation type="list" allowBlank="1" showInputMessage="1" showErrorMessage="1" errorTitle="Personalausgaben" error="Bitte nur Wochen/Prozent gem. Auswahl erfassen." sqref="B32">
      <formula1>G_Verz_Personal</formula1>
    </dataValidation>
    <dataValidation type="whole" allowBlank="1" showInputMessage="1" showErrorMessage="1" errorTitle="Monate letzter JA" error="Bitte nur Werte zwischen 0 und 12 erfassen" sqref="B13">
      <formula1>0</formula1>
      <formula2>12</formula2>
    </dataValidation>
    <dataValidation type="textLength" allowBlank="1" showInputMessage="1" showErrorMessage="1" errorTitle="Name des Unternehmens" error="Bitte max. 100 Zeichen" sqref="B5">
      <formula1>0</formula1>
      <formula2>100</formula2>
    </dataValidation>
    <dataValidation type="whole" allowBlank="1" showInputMessage="1" showErrorMessage="1" errorTitle="Projektvorschlagsnummer" error="Bitte 8-stellige PV-Nummer der IBB erfassten." sqref="B7">
      <formula1>0</formula1>
      <formula2>99999999</formula2>
    </dataValidation>
    <dataValidation type="whole" allowBlank="1" showInputMessage="1" showErrorMessage="1" errorTitle="Antragsnummer" error="Bitte 8-stellige Antragsnummer der IBB erfassten." sqref="B8">
      <formula1>0</formula1>
      <formula2>99999999</formula2>
    </dataValidation>
    <dataValidation type="date" operator="greaterThanOrEqual" allowBlank="1" showInputMessage="1" showErrorMessage="1" errorTitle="Datum letzte BWA" error="Das Datum muss größer/gleich dem Datum des letzten JA sein." sqref="B16">
      <formula1>B12</formula1>
    </dataValidation>
    <dataValidation type="date" allowBlank="1" showInputMessage="1" showErrorMessage="1" errorTitle="Datum nächster Bilanzstichtag" error="Das Datum darf nicht größer sein als 1 Jahr nach dem letzten JA." sqref="B20">
      <formula1>40543</formula1>
      <formula2>DATE(YEAR(B12)+1,12,31)</formula2>
    </dataValidation>
    <dataValidation type="list" allowBlank="1" showInputMessage="1" showErrorMessage="1" errorTitle="MwSt" error="Bitte nur Auswahl gem. Auswahl." sqref="B22">
      <formula1>G_MwSt</formula1>
    </dataValidation>
    <dataValidation type="decimal" allowBlank="1" showInputMessage="1" showErrorMessage="1" errorTitle="Zinssatz" error="Bitte nur Werte zwischen 0 und 100% erfassen." sqref="B23 B77">
      <formula1>0</formula1>
      <formula2>1</formula2>
    </dataValidation>
    <dataValidation type="whole" allowBlank="1" showInputMessage="1" showErrorMessage="1" errorTitle="Anzahlungen" error="Bitte nur Perioden zwischen 0 und 3 erfassen." sqref="B26">
      <formula1>0</formula1>
      <formula2>3</formula2>
    </dataValidation>
    <dataValidation type="list" allowBlank="1" showInputMessage="1" showErrorMessage="1" errorTitle="Umsatzerlöse" error="Bitte nur Wochen gem. Auswahl erfassen." sqref="B27">
      <formula1>G_Verz_Umsatz</formula1>
    </dataValidation>
    <dataValidation type="list" allowBlank="1" showInputMessage="1" showErrorMessage="1" errorTitle="Material/Fremdleistungen" error="Bitte nur Wochen gem. Auswahl erfassen." sqref="B28">
      <formula1>G_Verz_Umsatz</formula1>
    </dataValidation>
    <dataValidation type="list" allowBlank="1" showInputMessage="1" showErrorMessage="1" errorTitle="betriebliche Ausgaben" error="Bitte nur Wochen gem. Auswahl erfassen." sqref="B29">
      <formula1>G_Verz_Umsatz</formula1>
    </dataValidation>
    <dataValidation type="list" allowBlank="1" showInputMessage="1" showErrorMessage="1" errorTitle="Investitionen" error="Bitte nur Wochen gem. Auswahl erfassen." sqref="B30">
      <formula1>G_Verz_Umsatz</formula1>
    </dataValidation>
    <dataValidation type="whole" operator="greaterThanOrEqual" allowBlank="1" showInputMessage="1" showErrorMessage="1" errorTitle="Ende Verteilungszeitraum" error="Monatsangabe muss größer sein als Monate für Beginn Verteilung" sqref="C44:C50 C37:C42">
      <formula1>B37</formula1>
    </dataValidation>
    <dataValidation type="date" operator="greaterThanOrEqual" allowBlank="1" showInputMessage="1" showErrorMessage="1" errorTitle="Beginn Frühphase 1" error="Beginn muss mindestens dem Planungsbeginn entsprechen." sqref="B53">
      <formula1>B21</formula1>
    </dataValidation>
    <dataValidation type="date" allowBlank="1" showInputMessage="1" showErrorMessage="1" errorTitle="Ende Frühphase" error="Die Frühphase darf max. 12 Monate dauern." sqref="B54">
      <formula1>B53</formula1>
      <formula2>B53+366</formula2>
    </dataValidation>
    <dataValidation type="date" allowBlank="1" showInputMessage="1" showErrorMessage="1" errorTitle="Ende Frühphase 2" error="Die Frühphase 2 soll maximal 4 Jahre dauern" sqref="B56">
      <formula1>B55</formula1>
      <formula2>B53+366*4</formula2>
    </dataValidation>
    <dataValidation type="date" operator="greaterThan" allowBlank="1" showInputMessage="1" showErrorMessage="1" errorTitle="Beginn Ankerprojekt" error="Frühester Beginn = Planungsbeginn" sqref="B57">
      <formula1>B53</formula1>
    </dataValidation>
    <dataValidation type="decimal" operator="lessThanOrEqual" allowBlank="1" showInputMessage="1" showErrorMessage="1" errorTitle="Höchstbetrag Frühphase 1" error="Bitte maximal 200.000,00 erfassen." sqref="B61">
      <formula1>200000</formula1>
    </dataValidation>
    <dataValidation type="decimal" operator="lessThanOrEqual" allowBlank="1" showInputMessage="1" showErrorMessage="1" errorTitle="Höchstbetrag Frühphase 2" error="Bitte maximal 500.000,00 EUR erfassen" sqref="B62">
      <formula1>500000</formula1>
    </dataValidation>
    <dataValidation type="decimal" operator="lessThanOrEqual" allowBlank="1" showInputMessage="1" showErrorMessage="1" errorTitle="Anteil Zuschuss Frühphase 1" error="Bitte maximal 50% erfassen" sqref="B63">
      <formula1>0.5</formula1>
    </dataValidation>
    <dataValidation type="decimal" allowBlank="1" showInputMessage="1" showErrorMessage="1" errorTitle="Eigenanteil" error="Bitte Werte zwischen 0 und 100% erfassen." sqref="B65">
      <formula1>0</formula1>
      <formula2>100</formula2>
    </dataValidation>
    <dataValidation type="decimal" allowBlank="1" showInputMessage="1" showErrorMessage="1" errorTitle="Eigenanteil" error="Bitte Werte zwischen 0 und 100% erfassen." sqref="B66">
      <formula1>0</formula1>
      <formula2>1</formula2>
    </dataValidation>
    <dataValidation type="decimal" allowBlank="1" showInputMessage="1" showErrorMessage="1" errorTitle="Zinssatz Frühphase 1" error="Bitte Werte zwischen 0 und 100% erfassen." sqref="B67">
      <formula1>0</formula1>
      <formula2>1</formula2>
    </dataValidation>
    <dataValidation type="decimal" allowBlank="1" showInputMessage="1" showErrorMessage="1" errorTitle="Zinssatz Frühphase 2" error="Bitte Werte zwischen 0 und 100% erfassen." sqref="B68">
      <formula1>0</formula1>
      <formula2>1</formula2>
    </dataValidation>
    <dataValidation type="decimal" operator="greaterThanOrEqual" allowBlank="1" showInputMessage="1" showErrorMessage="1" errorTitle="Höchstbetrag" error="Bitte nur positive Werte erfassen." sqref="B71">
      <formula1>0</formula1>
    </dataValidation>
    <dataValidation type="decimal" operator="greaterThan" allowBlank="1" showInputMessage="1" showErrorMessage="1" errorTitle="Höchstbetrag Rückzahlbar" error="Bitte nur positive Werte erfassen." sqref="B72">
      <formula1>0</formula1>
    </dataValidation>
    <dataValidation type="decimal" allowBlank="1" showInputMessage="1" showErrorMessage="1" errorTitle="Anteil Zuschuss" error="Bitte nur Werte zwischen 0 und 100% erfassen." sqref="B73">
      <formula1>0</formula1>
      <formula2>1</formula2>
    </dataValidation>
    <dataValidation type="decimal" allowBlank="1" showInputMessage="1" showErrorMessage="1" errorTitle="Eigenanteil" error="Bitte nur Werte zwischen 0 und 100% erfassen." sqref="B75 B76">
      <formula1>0</formula1>
      <formula2>1</formula2>
    </dataValidation>
    <dataValidation type="date" operator="lessThanOrEqual" allowBlank="1" showInputMessage="1" showErrorMessage="1" errorTitle="Ende Ankerprojekt" error="Das Ankerprojekt soll im Planungszeitraum enden." sqref="B58:E58">
      <formula1>IF(Datum_Bilanzsstichtag=Datum_BWA,DATE(YEAR(Datum_Bilanzsstichtag)+4,MONTH(Datum_Bilanzsstichtag),DAY(Datum_Bilanzsstichtag)),DATE(YEAR(Datum_Bilanzsstichtag)+4,MONTH(Datum_Bilanzsstichtag),DAY(Datum_Bilanzsstichtag)))</formula1>
    </dataValidation>
    <dataValidation type="decimal" allowBlank="1" showInputMessage="1" showErrorMessage="1" errorTitle="Alter des Unternehmens" error="Bitte Werte zwischen 0 und 999 Monaten eingeben." sqref="B6:E6">
      <formula1>0</formula1>
      <formula2>999</formula2>
    </dataValidation>
    <dataValidation type="date" allowBlank="1" showInputMessage="1" showErrorMessage="1" errorTitle="Datum des letzten JA" error="Bitte hier den Stichtag des letzten JA erfassen" sqref="B12:E12">
      <formula1>40179</formula1>
      <formula2>2958465</formula2>
    </dataValidation>
  </dataValidations>
  <pageMargins left="0.7" right="0.7" top="0.78740157499999996" bottom="0.78740157499999996" header="0.3" footer="0.3"/>
  <pageSetup paperSize="9" scale="57" orientation="portrait" copies="0"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tabColor rgb="FFCCFFCC"/>
    <pageSetUpPr fitToPage="1"/>
  </sheetPr>
  <dimension ref="A1:AP75"/>
  <sheetViews>
    <sheetView workbookViewId="0">
      <pane xSplit="1" ySplit="7" topLeftCell="B8" activePane="bottomRight" state="frozen"/>
      <selection sqref="A1:E1"/>
      <selection pane="topRight" sqref="A1:E1"/>
      <selection pane="bottomLeft" sqref="A1:E1"/>
      <selection pane="bottomRight" activeCell="B3" sqref="B3"/>
    </sheetView>
  </sheetViews>
  <sheetFormatPr baseColWidth="10" defaultRowHeight="15" x14ac:dyDescent="0.25"/>
  <cols>
    <col min="1" max="1" width="47.7109375" customWidth="1"/>
    <col min="2" max="2" width="16.42578125" customWidth="1"/>
    <col min="38" max="42" width="12.7109375" customWidth="1"/>
  </cols>
  <sheetData>
    <row r="1" spans="1:42" s="2" customFormat="1" ht="15.75" x14ac:dyDescent="0.25">
      <c r="A1" s="3" t="s">
        <v>13</v>
      </c>
      <c r="B1" s="3">
        <f>Name</f>
        <v>0</v>
      </c>
    </row>
    <row r="2" spans="1:42" s="2" customFormat="1" ht="15.75" x14ac:dyDescent="0.25">
      <c r="A2" s="3" t="str">
        <f>IF(AND(Antragsnummer&lt;&gt;"",PV_Nummer&lt;&gt;""),"Antragsnummern:","Antragsnummer:")</f>
        <v>Antragsnummer:</v>
      </c>
      <c r="B2" s="144">
        <f>IF(AND(PV_Nummer&lt;&gt;"",Antragsnummer&lt;&gt;""),PV_Nummer&amp;" / "&amp;Antragsnummer,IF(Antragsnummer="",PV_Nummer,Antragsnummer))</f>
        <v>0</v>
      </c>
    </row>
    <row r="3" spans="1:42" s="2" customFormat="1" ht="12.75" x14ac:dyDescent="0.2"/>
    <row r="4" spans="1:42" s="2" customFormat="1" ht="15.75" x14ac:dyDescent="0.25">
      <c r="A4" s="4" t="s">
        <v>128</v>
      </c>
    </row>
    <row r="5" spans="1:42" s="2" customFormat="1" ht="13.5" thickBot="1" x14ac:dyDescent="0.25"/>
    <row r="6" spans="1:42" s="195" customFormat="1" ht="12.75" x14ac:dyDescent="0.25">
      <c r="A6" s="914" t="s">
        <v>97</v>
      </c>
      <c r="B6" s="916" t="s">
        <v>146</v>
      </c>
      <c r="C6" s="917"/>
      <c r="D6" s="917"/>
      <c r="E6" s="917"/>
      <c r="F6" s="917"/>
      <c r="G6" s="917"/>
      <c r="H6" s="917"/>
      <c r="I6" s="917"/>
      <c r="J6" s="917"/>
      <c r="K6" s="917"/>
      <c r="L6" s="917"/>
      <c r="M6" s="929"/>
      <c r="N6" s="916" t="s">
        <v>147</v>
      </c>
      <c r="O6" s="917"/>
      <c r="P6" s="917"/>
      <c r="Q6" s="917"/>
      <c r="R6" s="917"/>
      <c r="S6" s="917"/>
      <c r="T6" s="917"/>
      <c r="U6" s="917"/>
      <c r="V6" s="917"/>
      <c r="W6" s="917"/>
      <c r="X6" s="917"/>
      <c r="Y6" s="918"/>
      <c r="Z6" s="919" t="s">
        <v>148</v>
      </c>
      <c r="AA6" s="917"/>
      <c r="AB6" s="917"/>
      <c r="AC6" s="918"/>
      <c r="AD6" s="911" t="s">
        <v>149</v>
      </c>
      <c r="AE6" s="912"/>
      <c r="AF6" s="912"/>
      <c r="AG6" s="920"/>
      <c r="AH6" s="928" t="s">
        <v>150</v>
      </c>
      <c r="AI6" s="912"/>
      <c r="AJ6" s="912"/>
      <c r="AK6" s="913"/>
      <c r="AL6" s="192">
        <f>YEAR(M7)</f>
        <v>1900</v>
      </c>
      <c r="AM6" s="193">
        <f>AL6+1</f>
        <v>1901</v>
      </c>
      <c r="AN6" s="193">
        <f>AM6+1</f>
        <v>1902</v>
      </c>
      <c r="AO6" s="193">
        <f>AN6+1</f>
        <v>1903</v>
      </c>
      <c r="AP6" s="194">
        <f>AO6+1</f>
        <v>1904</v>
      </c>
    </row>
    <row r="7" spans="1:42" s="195" customFormat="1" ht="27.75" customHeight="1" thickBot="1" x14ac:dyDescent="0.3">
      <c r="A7" s="921"/>
      <c r="B7" s="196">
        <f t="shared" ref="B7:L7" si="0">IF(C7="-","-",IF(DATE(YEAR(C7),MONTH(C7),1)-1&lt;Datum_Planungsbeginn,"-",DATE(YEAR(C7),MONTH(C7)-1,DAY(C7))))</f>
        <v>1</v>
      </c>
      <c r="C7" s="196">
        <f t="shared" si="0"/>
        <v>32</v>
      </c>
      <c r="D7" s="196">
        <f t="shared" si="0"/>
        <v>61</v>
      </c>
      <c r="E7" s="196">
        <f t="shared" si="0"/>
        <v>92</v>
      </c>
      <c r="F7" s="196">
        <f t="shared" si="0"/>
        <v>122</v>
      </c>
      <c r="G7" s="196">
        <f t="shared" si="0"/>
        <v>153</v>
      </c>
      <c r="H7" s="196">
        <f t="shared" si="0"/>
        <v>183</v>
      </c>
      <c r="I7" s="196">
        <f t="shared" si="0"/>
        <v>214</v>
      </c>
      <c r="J7" s="196">
        <f t="shared" si="0"/>
        <v>245</v>
      </c>
      <c r="K7" s="196">
        <f t="shared" si="0"/>
        <v>275</v>
      </c>
      <c r="L7" s="196">
        <f t="shared" si="0"/>
        <v>306</v>
      </c>
      <c r="M7" s="197">
        <f>DATE(YEAR(Datum_Ende_Planjahr_1),MONTH(Datum_Ende_Planjahr_1),1)</f>
        <v>336</v>
      </c>
      <c r="N7" s="198">
        <f>DATE(YEAR(M7),MONTH(M7)+1,DAY(M7))</f>
        <v>367</v>
      </c>
      <c r="O7" s="199">
        <f t="shared" ref="O7:Y7" si="1">DATE(YEAR(N7),MONTH(N7)+1,DAY(N7))</f>
        <v>398</v>
      </c>
      <c r="P7" s="199">
        <f t="shared" si="1"/>
        <v>426</v>
      </c>
      <c r="Q7" s="199">
        <f t="shared" si="1"/>
        <v>457</v>
      </c>
      <c r="R7" s="199">
        <f t="shared" si="1"/>
        <v>487</v>
      </c>
      <c r="S7" s="199">
        <f t="shared" si="1"/>
        <v>518</v>
      </c>
      <c r="T7" s="199">
        <f t="shared" si="1"/>
        <v>548</v>
      </c>
      <c r="U7" s="199">
        <f t="shared" si="1"/>
        <v>579</v>
      </c>
      <c r="V7" s="199">
        <f t="shared" si="1"/>
        <v>610</v>
      </c>
      <c r="W7" s="199">
        <f t="shared" si="1"/>
        <v>640</v>
      </c>
      <c r="X7" s="199">
        <f t="shared" si="1"/>
        <v>671</v>
      </c>
      <c r="Y7" s="200">
        <f t="shared" si="1"/>
        <v>701</v>
      </c>
      <c r="Z7" s="201" t="str">
        <f>TEXT(DATE(YEAR(Y7),MONTH(Y7)+1,DAY(Y7)),"MMM. JJJJ")&amp;" - "&amp;TEXT(DATE(YEAR(Y7),MONTH(Y7)+3,DAY(Y7)),"MMM. JJJJ")</f>
        <v>Jan. 1902 - Mrz. 1902</v>
      </c>
      <c r="AA7" s="202" t="str">
        <f>TEXT(DATE(YEAR(Y7),MONTH(Y7)+4,DAY(Y7)),"MMM. JJJJ")&amp;" - "&amp;TEXT(DATE(YEAR(Y7),MONTH(Y7)+6,DAY(Y7)),"MMM. JJJJ")</f>
        <v>Apr. 1902 - Jun. 1902</v>
      </c>
      <c r="AB7" s="202" t="str">
        <f>TEXT(DATE(YEAR(Y7),MONTH(Y7)+7,DAY(Y7)),"MMM. JJJJ")&amp;" - "&amp;TEXT(DATE(YEAR(Y7),MONTH(Y7)+9,DAY(Y7)),"MMM. JJJJ")</f>
        <v>Jul. 1902 - Sep. 1902</v>
      </c>
      <c r="AC7" s="203" t="str">
        <f>TEXT(DATE(YEAR(Y7),MONTH(Y7)+10,DAY(Y7)),"MMM. JJJJ")&amp;" - "&amp;TEXT(DATE(YEAR(Y7),MONTH(Y7)+12,DAY(Y7)),"MMM. JJJJ")</f>
        <v>Okt. 1902 - Dez. 1902</v>
      </c>
      <c r="AD7" s="204" t="str">
        <f>TEXT(DATE(YEAR(Y7),MONTH(Y7)+13,DAY(Y7)),"MMM. JJJJ")&amp;" - "&amp;TEXT(DATE(YEAR(Y7),MONTH(Y7)+15,DAY(Y7)),"MMM. JJJJ")</f>
        <v>Jan. 1903 - Mrz. 1903</v>
      </c>
      <c r="AE7" s="202" t="str">
        <f>TEXT(DATE(YEAR(Y7),MONTH(Y7)+16,DAY(Y7)),"MMM. JJJJ")&amp;" - "&amp;TEXT(DATE(YEAR(Y7),MONTH(Y7)+18,DAY(Y7)),"MMM. JJJJ")</f>
        <v>Apr. 1903 - Jun. 1903</v>
      </c>
      <c r="AF7" s="202" t="str">
        <f>TEXT(DATE(YEAR(Y7),MONTH(Y7)+19,DAY(Y7)),"MMM. JJJJ")&amp;" - "&amp;TEXT(DATE(YEAR(Y7),MONTH(Y7)+21,DAY(Y7)),"MMM. JJJJ")</f>
        <v>Jul. 1903 - Sep. 1903</v>
      </c>
      <c r="AG7" s="203" t="str">
        <f>TEXT(DATE(YEAR(Y7),MONTH(Y7)+22,DAY(Y7)),"MMM. JJJJ")&amp;" - "&amp;TEXT(DATE(YEAR(Y7),MONTH(Y7)+24,DAY(Y7)),"MMM. JJJJ")</f>
        <v>Okt. 1903 - Dez. 1903</v>
      </c>
      <c r="AH7" s="201" t="str">
        <f>TEXT(DATE(YEAR(Y7),MONTH(Y7)+25,DAY(Y7)),"MMM. JJJJ")&amp;" - "&amp;TEXT(DATE(YEAR(Y7),MONTH(Y7)+27,DAY(Y7)),"MMM. JJJJ")</f>
        <v>Jan. 1904 - Mrz. 1904</v>
      </c>
      <c r="AI7" s="202" t="str">
        <f>TEXT(DATE(YEAR(Y7),MONTH(Y7)+28,DAY(Y7)),"MMM. JJJJ")&amp;" - "&amp;TEXT(DATE(YEAR(Y7),MONTH(Y7)+30,DAY(Y7)),"MMM. JJJJ")</f>
        <v>Apr. 1904 - Jun. 1904</v>
      </c>
      <c r="AJ7" s="202" t="str">
        <f>TEXT(DATE(YEAR(Y7),MONTH(Y7)+31,DAY(Y7)),"MMM. JJJJ")&amp;" - "&amp;TEXT(DATE(YEAR(Y7),MONTH(Y7)+33,DAY(Y7)),"MMM. JJJJ")</f>
        <v>Jul. 1904 - Sep. 1904</v>
      </c>
      <c r="AK7" s="205" t="str">
        <f>TEXT(DATE(YEAR(Y7),MONTH(Y7)+34,DAY(Y7)),"MMM. JJJJ")&amp;" - "&amp;TEXT(DATE(YEAR(Y7),MONTH(Y7)+36,DAY(Y7)),"MMM. JJJJ")</f>
        <v>Okt. 1904 - Dez. 1904</v>
      </c>
      <c r="AL7" s="206" t="s">
        <v>100</v>
      </c>
      <c r="AM7" s="207" t="s">
        <v>100</v>
      </c>
      <c r="AN7" s="207" t="s">
        <v>100</v>
      </c>
      <c r="AO7" s="207" t="s">
        <v>100</v>
      </c>
      <c r="AP7" s="208" t="s">
        <v>100</v>
      </c>
    </row>
    <row r="8" spans="1:42" s="2" customFormat="1" ht="21.75" customHeight="1" x14ac:dyDescent="0.2">
      <c r="A8" s="70" t="s">
        <v>129</v>
      </c>
      <c r="B8" s="177"/>
      <c r="C8" s="176"/>
      <c r="D8" s="176"/>
      <c r="E8" s="176"/>
      <c r="F8" s="176"/>
      <c r="G8" s="176"/>
      <c r="H8" s="176"/>
      <c r="I8" s="176"/>
      <c r="J8" s="176"/>
      <c r="K8" s="176"/>
      <c r="L8" s="176"/>
      <c r="M8" s="9"/>
      <c r="N8" s="177"/>
      <c r="O8" s="176"/>
      <c r="P8" s="176"/>
      <c r="Q8" s="176"/>
      <c r="R8" s="176"/>
      <c r="S8" s="176"/>
      <c r="T8" s="176"/>
      <c r="U8" s="176"/>
      <c r="V8" s="176"/>
      <c r="W8" s="176"/>
      <c r="X8" s="176"/>
      <c r="Y8" s="9"/>
      <c r="Z8" s="177"/>
      <c r="AA8" s="176"/>
      <c r="AB8" s="176"/>
      <c r="AC8" s="9"/>
      <c r="AD8" s="177"/>
      <c r="AE8" s="176"/>
      <c r="AF8" s="176"/>
      <c r="AG8" s="9"/>
      <c r="AH8" s="177"/>
      <c r="AI8" s="176"/>
      <c r="AJ8" s="176"/>
      <c r="AK8" s="9"/>
      <c r="AL8" s="177"/>
      <c r="AM8" s="176"/>
      <c r="AN8" s="176"/>
      <c r="AO8" s="176"/>
      <c r="AP8" s="9"/>
    </row>
    <row r="9" spans="1:42" s="2" customFormat="1" ht="12.75" x14ac:dyDescent="0.2">
      <c r="A9" s="180" t="s">
        <v>130</v>
      </c>
      <c r="B9" s="22"/>
      <c r="C9" s="178"/>
      <c r="D9" s="178"/>
      <c r="E9" s="178"/>
      <c r="F9" s="178"/>
      <c r="G9" s="178"/>
      <c r="H9" s="178"/>
      <c r="I9" s="178"/>
      <c r="J9" s="178"/>
      <c r="K9" s="178"/>
      <c r="L9" s="178"/>
      <c r="M9" s="10"/>
      <c r="N9" s="22"/>
      <c r="O9" s="178"/>
      <c r="P9" s="178"/>
      <c r="Q9" s="178"/>
      <c r="R9" s="178"/>
      <c r="S9" s="178"/>
      <c r="T9" s="178"/>
      <c r="U9" s="178"/>
      <c r="V9" s="178"/>
      <c r="W9" s="178"/>
      <c r="X9" s="178"/>
      <c r="Y9" s="10"/>
      <c r="Z9" s="22"/>
      <c r="AA9" s="178"/>
      <c r="AB9" s="178"/>
      <c r="AC9" s="10"/>
      <c r="AD9" s="22"/>
      <c r="AE9" s="178"/>
      <c r="AF9" s="178"/>
      <c r="AG9" s="10"/>
      <c r="AH9" s="22"/>
      <c r="AI9" s="178"/>
      <c r="AJ9" s="178"/>
      <c r="AK9" s="10"/>
      <c r="AL9" s="22"/>
      <c r="AM9" s="178"/>
      <c r="AN9" s="178"/>
      <c r="AO9" s="178"/>
      <c r="AP9" s="10"/>
    </row>
    <row r="10" spans="1:42" s="2" customFormat="1" ht="12.75" x14ac:dyDescent="0.2">
      <c r="A10" s="660" t="s">
        <v>135</v>
      </c>
      <c r="B10" s="650"/>
      <c r="C10" s="661"/>
      <c r="D10" s="661"/>
      <c r="E10" s="661"/>
      <c r="F10" s="661"/>
      <c r="G10" s="661"/>
      <c r="H10" s="661"/>
      <c r="I10" s="661"/>
      <c r="J10" s="661"/>
      <c r="K10" s="661"/>
      <c r="L10" s="661"/>
      <c r="M10" s="662"/>
      <c r="N10" s="650"/>
      <c r="O10" s="661"/>
      <c r="P10" s="661"/>
      <c r="Q10" s="661"/>
      <c r="R10" s="661"/>
      <c r="S10" s="661"/>
      <c r="T10" s="661"/>
      <c r="U10" s="661"/>
      <c r="V10" s="661"/>
      <c r="W10" s="661"/>
      <c r="X10" s="661"/>
      <c r="Y10" s="662"/>
      <c r="Z10" s="650"/>
      <c r="AA10" s="661"/>
      <c r="AB10" s="661"/>
      <c r="AC10" s="662"/>
      <c r="AD10" s="650"/>
      <c r="AE10" s="661"/>
      <c r="AF10" s="661"/>
      <c r="AG10" s="662"/>
      <c r="AH10" s="650"/>
      <c r="AI10" s="661"/>
      <c r="AJ10" s="661"/>
      <c r="AK10" s="662"/>
      <c r="AL10" s="84">
        <f>SUM(B10:M10)</f>
        <v>0</v>
      </c>
      <c r="AM10" s="83">
        <f>SUM(N10:Y10)</f>
        <v>0</v>
      </c>
      <c r="AN10" s="83">
        <f>SUM(Z10:AC10)</f>
        <v>0</v>
      </c>
      <c r="AO10" s="83">
        <f>SUM(AD10:AG10)</f>
        <v>0</v>
      </c>
      <c r="AP10" s="85">
        <f>SUM(AH10:AK10)</f>
        <v>0</v>
      </c>
    </row>
    <row r="11" spans="1:42" s="2" customFormat="1" ht="12.75" x14ac:dyDescent="0.2">
      <c r="A11" s="660" t="s">
        <v>135</v>
      </c>
      <c r="B11" s="650"/>
      <c r="C11" s="661"/>
      <c r="D11" s="661"/>
      <c r="E11" s="661"/>
      <c r="F11" s="661"/>
      <c r="G11" s="661"/>
      <c r="H11" s="661"/>
      <c r="I11" s="661"/>
      <c r="J11" s="661"/>
      <c r="K11" s="661"/>
      <c r="L11" s="661"/>
      <c r="M11" s="662"/>
      <c r="N11" s="650"/>
      <c r="O11" s="661"/>
      <c r="P11" s="661"/>
      <c r="Q11" s="661"/>
      <c r="R11" s="661"/>
      <c r="S11" s="661"/>
      <c r="T11" s="661"/>
      <c r="U11" s="661"/>
      <c r="V11" s="661"/>
      <c r="W11" s="661"/>
      <c r="X11" s="661"/>
      <c r="Y11" s="662"/>
      <c r="Z11" s="650"/>
      <c r="AA11" s="661"/>
      <c r="AB11" s="661"/>
      <c r="AC11" s="662"/>
      <c r="AD11" s="650"/>
      <c r="AE11" s="661"/>
      <c r="AF11" s="661"/>
      <c r="AG11" s="662"/>
      <c r="AH11" s="650"/>
      <c r="AI11" s="661"/>
      <c r="AJ11" s="661"/>
      <c r="AK11" s="662"/>
      <c r="AL11" s="84">
        <f t="shared" ref="AL11:AL19" si="2">SUM(B11:M11)</f>
        <v>0</v>
      </c>
      <c r="AM11" s="83">
        <f t="shared" ref="AM11:AM19" si="3">SUM(N11:Y11)</f>
        <v>0</v>
      </c>
      <c r="AN11" s="83">
        <f t="shared" ref="AN11:AN19" si="4">SUM(Z11:AC11)</f>
        <v>0</v>
      </c>
      <c r="AO11" s="83">
        <f t="shared" ref="AO11:AO19" si="5">SUM(AD11:AG11)</f>
        <v>0</v>
      </c>
      <c r="AP11" s="85">
        <f t="shared" ref="AP11:AP19" si="6">SUM(AH11:AK11)</f>
        <v>0</v>
      </c>
    </row>
    <row r="12" spans="1:42" s="2" customFormat="1" ht="12.75" x14ac:dyDescent="0.2">
      <c r="A12" s="660" t="s">
        <v>135</v>
      </c>
      <c r="B12" s="650"/>
      <c r="C12" s="661"/>
      <c r="D12" s="661"/>
      <c r="E12" s="661"/>
      <c r="F12" s="661"/>
      <c r="G12" s="661"/>
      <c r="H12" s="661"/>
      <c r="I12" s="661"/>
      <c r="J12" s="661"/>
      <c r="K12" s="661"/>
      <c r="L12" s="661"/>
      <c r="M12" s="662"/>
      <c r="N12" s="650"/>
      <c r="O12" s="661"/>
      <c r="P12" s="661"/>
      <c r="Q12" s="661"/>
      <c r="R12" s="661"/>
      <c r="S12" s="661"/>
      <c r="T12" s="661"/>
      <c r="U12" s="661"/>
      <c r="V12" s="661"/>
      <c r="W12" s="661"/>
      <c r="X12" s="661"/>
      <c r="Y12" s="662"/>
      <c r="Z12" s="650"/>
      <c r="AA12" s="661"/>
      <c r="AB12" s="661"/>
      <c r="AC12" s="662"/>
      <c r="AD12" s="650"/>
      <c r="AE12" s="661"/>
      <c r="AF12" s="661"/>
      <c r="AG12" s="662"/>
      <c r="AH12" s="650"/>
      <c r="AI12" s="661"/>
      <c r="AJ12" s="661"/>
      <c r="AK12" s="662"/>
      <c r="AL12" s="84">
        <f t="shared" si="2"/>
        <v>0</v>
      </c>
      <c r="AM12" s="83">
        <f t="shared" si="3"/>
        <v>0</v>
      </c>
      <c r="AN12" s="83">
        <f t="shared" si="4"/>
        <v>0</v>
      </c>
      <c r="AO12" s="83">
        <f t="shared" si="5"/>
        <v>0</v>
      </c>
      <c r="AP12" s="85">
        <f t="shared" si="6"/>
        <v>0</v>
      </c>
    </row>
    <row r="13" spans="1:42" s="2" customFormat="1" ht="12.75" x14ac:dyDescent="0.2">
      <c r="A13" s="660" t="s">
        <v>135</v>
      </c>
      <c r="B13" s="650"/>
      <c r="C13" s="661"/>
      <c r="D13" s="661"/>
      <c r="E13" s="661"/>
      <c r="F13" s="661"/>
      <c r="G13" s="661"/>
      <c r="H13" s="661"/>
      <c r="I13" s="661"/>
      <c r="J13" s="661"/>
      <c r="K13" s="661"/>
      <c r="L13" s="661"/>
      <c r="M13" s="662"/>
      <c r="N13" s="650"/>
      <c r="O13" s="661"/>
      <c r="P13" s="661"/>
      <c r="Q13" s="661"/>
      <c r="R13" s="661"/>
      <c r="S13" s="661"/>
      <c r="T13" s="661"/>
      <c r="U13" s="661"/>
      <c r="V13" s="661"/>
      <c r="W13" s="661"/>
      <c r="X13" s="661"/>
      <c r="Y13" s="662"/>
      <c r="Z13" s="650"/>
      <c r="AA13" s="661"/>
      <c r="AB13" s="661"/>
      <c r="AC13" s="662"/>
      <c r="AD13" s="650"/>
      <c r="AE13" s="661"/>
      <c r="AF13" s="661"/>
      <c r="AG13" s="662"/>
      <c r="AH13" s="650"/>
      <c r="AI13" s="661"/>
      <c r="AJ13" s="661"/>
      <c r="AK13" s="662"/>
      <c r="AL13" s="84">
        <f t="shared" si="2"/>
        <v>0</v>
      </c>
      <c r="AM13" s="83">
        <f t="shared" si="3"/>
        <v>0</v>
      </c>
      <c r="AN13" s="83">
        <f t="shared" si="4"/>
        <v>0</v>
      </c>
      <c r="AO13" s="83">
        <f t="shared" si="5"/>
        <v>0</v>
      </c>
      <c r="AP13" s="85">
        <f t="shared" si="6"/>
        <v>0</v>
      </c>
    </row>
    <row r="14" spans="1:42" s="2" customFormat="1" ht="12.75" x14ac:dyDescent="0.2">
      <c r="A14" s="660" t="s">
        <v>135</v>
      </c>
      <c r="B14" s="650"/>
      <c r="C14" s="661"/>
      <c r="D14" s="661"/>
      <c r="E14" s="661"/>
      <c r="F14" s="661"/>
      <c r="G14" s="661"/>
      <c r="H14" s="661"/>
      <c r="I14" s="661"/>
      <c r="J14" s="661"/>
      <c r="K14" s="661"/>
      <c r="L14" s="661"/>
      <c r="M14" s="662"/>
      <c r="N14" s="650"/>
      <c r="O14" s="661"/>
      <c r="P14" s="661"/>
      <c r="Q14" s="661"/>
      <c r="R14" s="661"/>
      <c r="S14" s="661"/>
      <c r="T14" s="661"/>
      <c r="U14" s="661"/>
      <c r="V14" s="661"/>
      <c r="W14" s="661"/>
      <c r="X14" s="661"/>
      <c r="Y14" s="662"/>
      <c r="Z14" s="650"/>
      <c r="AA14" s="661"/>
      <c r="AB14" s="661"/>
      <c r="AC14" s="662"/>
      <c r="AD14" s="650"/>
      <c r="AE14" s="661"/>
      <c r="AF14" s="661"/>
      <c r="AG14" s="662"/>
      <c r="AH14" s="650"/>
      <c r="AI14" s="661"/>
      <c r="AJ14" s="661"/>
      <c r="AK14" s="662"/>
      <c r="AL14" s="84">
        <f t="shared" si="2"/>
        <v>0</v>
      </c>
      <c r="AM14" s="83">
        <f t="shared" si="3"/>
        <v>0</v>
      </c>
      <c r="AN14" s="83">
        <f t="shared" si="4"/>
        <v>0</v>
      </c>
      <c r="AO14" s="83">
        <f t="shared" si="5"/>
        <v>0</v>
      </c>
      <c r="AP14" s="85">
        <f t="shared" si="6"/>
        <v>0</v>
      </c>
    </row>
    <row r="15" spans="1:42" s="2" customFormat="1" ht="12.75" hidden="1" x14ac:dyDescent="0.2">
      <c r="A15" s="660" t="s">
        <v>135</v>
      </c>
      <c r="B15" s="650"/>
      <c r="C15" s="661"/>
      <c r="D15" s="661"/>
      <c r="E15" s="661"/>
      <c r="F15" s="661"/>
      <c r="G15" s="661"/>
      <c r="H15" s="661"/>
      <c r="I15" s="661"/>
      <c r="J15" s="661"/>
      <c r="K15" s="661"/>
      <c r="L15" s="661"/>
      <c r="M15" s="662"/>
      <c r="N15" s="650"/>
      <c r="O15" s="661"/>
      <c r="P15" s="661"/>
      <c r="Q15" s="661"/>
      <c r="R15" s="661"/>
      <c r="S15" s="661"/>
      <c r="T15" s="661"/>
      <c r="U15" s="661"/>
      <c r="V15" s="661"/>
      <c r="W15" s="661"/>
      <c r="X15" s="661"/>
      <c r="Y15" s="662"/>
      <c r="Z15" s="650"/>
      <c r="AA15" s="661"/>
      <c r="AB15" s="661"/>
      <c r="AC15" s="662"/>
      <c r="AD15" s="650"/>
      <c r="AE15" s="661"/>
      <c r="AF15" s="661"/>
      <c r="AG15" s="662"/>
      <c r="AH15" s="650"/>
      <c r="AI15" s="661"/>
      <c r="AJ15" s="661"/>
      <c r="AK15" s="662"/>
      <c r="AL15" s="84">
        <f t="shared" si="2"/>
        <v>0</v>
      </c>
      <c r="AM15" s="83">
        <f t="shared" si="3"/>
        <v>0</v>
      </c>
      <c r="AN15" s="83">
        <f t="shared" si="4"/>
        <v>0</v>
      </c>
      <c r="AO15" s="83">
        <f t="shared" si="5"/>
        <v>0</v>
      </c>
      <c r="AP15" s="85">
        <f t="shared" si="6"/>
        <v>0</v>
      </c>
    </row>
    <row r="16" spans="1:42" s="2" customFormat="1" ht="12.75" hidden="1" x14ac:dyDescent="0.2">
      <c r="A16" s="660" t="s">
        <v>135</v>
      </c>
      <c r="B16" s="650"/>
      <c r="C16" s="661"/>
      <c r="D16" s="661"/>
      <c r="E16" s="661"/>
      <c r="F16" s="661"/>
      <c r="G16" s="661"/>
      <c r="H16" s="661"/>
      <c r="I16" s="661"/>
      <c r="J16" s="661"/>
      <c r="K16" s="661"/>
      <c r="L16" s="661"/>
      <c r="M16" s="662"/>
      <c r="N16" s="650"/>
      <c r="O16" s="661"/>
      <c r="P16" s="661"/>
      <c r="Q16" s="661"/>
      <c r="R16" s="661"/>
      <c r="S16" s="661"/>
      <c r="T16" s="661"/>
      <c r="U16" s="661"/>
      <c r="V16" s="661"/>
      <c r="W16" s="661"/>
      <c r="X16" s="661"/>
      <c r="Y16" s="662"/>
      <c r="Z16" s="650"/>
      <c r="AA16" s="661"/>
      <c r="AB16" s="661"/>
      <c r="AC16" s="662"/>
      <c r="AD16" s="650"/>
      <c r="AE16" s="661"/>
      <c r="AF16" s="661"/>
      <c r="AG16" s="662"/>
      <c r="AH16" s="650"/>
      <c r="AI16" s="661"/>
      <c r="AJ16" s="661"/>
      <c r="AK16" s="662"/>
      <c r="AL16" s="84">
        <f t="shared" si="2"/>
        <v>0</v>
      </c>
      <c r="AM16" s="83">
        <f t="shared" si="3"/>
        <v>0</v>
      </c>
      <c r="AN16" s="83">
        <f t="shared" si="4"/>
        <v>0</v>
      </c>
      <c r="AO16" s="83">
        <f t="shared" si="5"/>
        <v>0</v>
      </c>
      <c r="AP16" s="85">
        <f t="shared" si="6"/>
        <v>0</v>
      </c>
    </row>
    <row r="17" spans="1:42" s="2" customFormat="1" ht="12.75" hidden="1" x14ac:dyDescent="0.2">
      <c r="A17" s="660" t="s">
        <v>135</v>
      </c>
      <c r="B17" s="650"/>
      <c r="C17" s="661"/>
      <c r="D17" s="661"/>
      <c r="E17" s="661"/>
      <c r="F17" s="661"/>
      <c r="G17" s="661"/>
      <c r="H17" s="661"/>
      <c r="I17" s="661"/>
      <c r="J17" s="661"/>
      <c r="K17" s="661"/>
      <c r="L17" s="661"/>
      <c r="M17" s="662"/>
      <c r="N17" s="650"/>
      <c r="O17" s="661"/>
      <c r="P17" s="661"/>
      <c r="Q17" s="661"/>
      <c r="R17" s="661"/>
      <c r="S17" s="661"/>
      <c r="T17" s="661"/>
      <c r="U17" s="661"/>
      <c r="V17" s="661"/>
      <c r="W17" s="661"/>
      <c r="X17" s="661"/>
      <c r="Y17" s="662"/>
      <c r="Z17" s="650"/>
      <c r="AA17" s="661"/>
      <c r="AB17" s="661"/>
      <c r="AC17" s="662"/>
      <c r="AD17" s="650"/>
      <c r="AE17" s="661"/>
      <c r="AF17" s="661"/>
      <c r="AG17" s="662"/>
      <c r="AH17" s="650"/>
      <c r="AI17" s="661"/>
      <c r="AJ17" s="661"/>
      <c r="AK17" s="662"/>
      <c r="AL17" s="84">
        <f t="shared" si="2"/>
        <v>0</v>
      </c>
      <c r="AM17" s="83">
        <f t="shared" si="3"/>
        <v>0</v>
      </c>
      <c r="AN17" s="83">
        <f t="shared" si="4"/>
        <v>0</v>
      </c>
      <c r="AO17" s="83">
        <f t="shared" si="5"/>
        <v>0</v>
      </c>
      <c r="AP17" s="85">
        <f t="shared" si="6"/>
        <v>0</v>
      </c>
    </row>
    <row r="18" spans="1:42" s="2" customFormat="1" ht="12.75" hidden="1" x14ac:dyDescent="0.2">
      <c r="A18" s="660" t="s">
        <v>135</v>
      </c>
      <c r="B18" s="650"/>
      <c r="C18" s="661"/>
      <c r="D18" s="661"/>
      <c r="E18" s="661"/>
      <c r="F18" s="661"/>
      <c r="G18" s="661"/>
      <c r="H18" s="661"/>
      <c r="I18" s="661"/>
      <c r="J18" s="661"/>
      <c r="K18" s="661"/>
      <c r="L18" s="661"/>
      <c r="M18" s="662"/>
      <c r="N18" s="650"/>
      <c r="O18" s="661"/>
      <c r="P18" s="661"/>
      <c r="Q18" s="661"/>
      <c r="R18" s="661"/>
      <c r="S18" s="661"/>
      <c r="T18" s="661"/>
      <c r="U18" s="661"/>
      <c r="V18" s="661"/>
      <c r="W18" s="661"/>
      <c r="X18" s="661"/>
      <c r="Y18" s="662"/>
      <c r="Z18" s="650"/>
      <c r="AA18" s="661"/>
      <c r="AB18" s="661"/>
      <c r="AC18" s="662"/>
      <c r="AD18" s="650"/>
      <c r="AE18" s="661"/>
      <c r="AF18" s="661"/>
      <c r="AG18" s="662"/>
      <c r="AH18" s="650"/>
      <c r="AI18" s="661"/>
      <c r="AJ18" s="661"/>
      <c r="AK18" s="662"/>
      <c r="AL18" s="84">
        <f t="shared" si="2"/>
        <v>0</v>
      </c>
      <c r="AM18" s="83">
        <f t="shared" si="3"/>
        <v>0</v>
      </c>
      <c r="AN18" s="83">
        <f t="shared" si="4"/>
        <v>0</v>
      </c>
      <c r="AO18" s="83">
        <f t="shared" si="5"/>
        <v>0</v>
      </c>
      <c r="AP18" s="85">
        <f t="shared" si="6"/>
        <v>0</v>
      </c>
    </row>
    <row r="19" spans="1:42" s="2" customFormat="1" ht="12.75" hidden="1" x14ac:dyDescent="0.2">
      <c r="A19" s="660" t="s">
        <v>135</v>
      </c>
      <c r="B19" s="650"/>
      <c r="C19" s="661"/>
      <c r="D19" s="661"/>
      <c r="E19" s="661"/>
      <c r="F19" s="661"/>
      <c r="G19" s="661"/>
      <c r="H19" s="661"/>
      <c r="I19" s="661"/>
      <c r="J19" s="661"/>
      <c r="K19" s="661"/>
      <c r="L19" s="661"/>
      <c r="M19" s="662"/>
      <c r="N19" s="650"/>
      <c r="O19" s="661"/>
      <c r="P19" s="661"/>
      <c r="Q19" s="661"/>
      <c r="R19" s="661"/>
      <c r="S19" s="661"/>
      <c r="T19" s="661"/>
      <c r="U19" s="661"/>
      <c r="V19" s="661"/>
      <c r="W19" s="661"/>
      <c r="X19" s="661"/>
      <c r="Y19" s="662"/>
      <c r="Z19" s="650"/>
      <c r="AA19" s="661"/>
      <c r="AB19" s="661"/>
      <c r="AC19" s="662"/>
      <c r="AD19" s="650"/>
      <c r="AE19" s="661"/>
      <c r="AF19" s="661"/>
      <c r="AG19" s="662"/>
      <c r="AH19" s="650"/>
      <c r="AI19" s="661"/>
      <c r="AJ19" s="661"/>
      <c r="AK19" s="662"/>
      <c r="AL19" s="84">
        <f t="shared" si="2"/>
        <v>0</v>
      </c>
      <c r="AM19" s="83">
        <f t="shared" si="3"/>
        <v>0</v>
      </c>
      <c r="AN19" s="83">
        <f t="shared" si="4"/>
        <v>0</v>
      </c>
      <c r="AO19" s="83">
        <f t="shared" si="5"/>
        <v>0</v>
      </c>
      <c r="AP19" s="85">
        <f t="shared" si="6"/>
        <v>0</v>
      </c>
    </row>
    <row r="20" spans="1:42" s="2" customFormat="1" ht="12.75" x14ac:dyDescent="0.2">
      <c r="A20" s="180" t="s">
        <v>131</v>
      </c>
      <c r="B20" s="22"/>
      <c r="C20" s="178"/>
      <c r="D20" s="178"/>
      <c r="E20" s="178"/>
      <c r="F20" s="178"/>
      <c r="G20" s="178"/>
      <c r="H20" s="178"/>
      <c r="I20" s="178"/>
      <c r="J20" s="178"/>
      <c r="K20" s="178"/>
      <c r="L20" s="178"/>
      <c r="M20" s="10"/>
      <c r="N20" s="22"/>
      <c r="O20" s="178"/>
      <c r="P20" s="178"/>
      <c r="Q20" s="178"/>
      <c r="R20" s="178"/>
      <c r="S20" s="178"/>
      <c r="T20" s="178"/>
      <c r="U20" s="178"/>
      <c r="V20" s="178"/>
      <c r="W20" s="178"/>
      <c r="X20" s="178"/>
      <c r="Y20" s="10"/>
      <c r="Z20" s="22"/>
      <c r="AA20" s="178"/>
      <c r="AB20" s="178"/>
      <c r="AC20" s="10"/>
      <c r="AD20" s="22"/>
      <c r="AE20" s="178"/>
      <c r="AF20" s="178"/>
      <c r="AG20" s="10"/>
      <c r="AH20" s="22"/>
      <c r="AI20" s="178"/>
      <c r="AJ20" s="178"/>
      <c r="AK20" s="10"/>
      <c r="AL20" s="22"/>
      <c r="AM20" s="178"/>
      <c r="AN20" s="178"/>
      <c r="AO20" s="178"/>
      <c r="AP20" s="10"/>
    </row>
    <row r="21" spans="1:42" s="2" customFormat="1" ht="12.75" x14ac:dyDescent="0.2">
      <c r="A21" s="660" t="s">
        <v>135</v>
      </c>
      <c r="B21" s="650"/>
      <c r="C21" s="661"/>
      <c r="D21" s="661"/>
      <c r="E21" s="661"/>
      <c r="F21" s="661"/>
      <c r="G21" s="661"/>
      <c r="H21" s="661"/>
      <c r="I21" s="661"/>
      <c r="J21" s="661"/>
      <c r="K21" s="661"/>
      <c r="L21" s="661"/>
      <c r="M21" s="662"/>
      <c r="N21" s="650"/>
      <c r="O21" s="661"/>
      <c r="P21" s="661"/>
      <c r="Q21" s="661"/>
      <c r="R21" s="661"/>
      <c r="S21" s="661"/>
      <c r="T21" s="661"/>
      <c r="U21" s="661"/>
      <c r="V21" s="661"/>
      <c r="W21" s="661"/>
      <c r="X21" s="661"/>
      <c r="Y21" s="662"/>
      <c r="Z21" s="650"/>
      <c r="AA21" s="661"/>
      <c r="AB21" s="661"/>
      <c r="AC21" s="662"/>
      <c r="AD21" s="650"/>
      <c r="AE21" s="661"/>
      <c r="AF21" s="661"/>
      <c r="AG21" s="662"/>
      <c r="AH21" s="650"/>
      <c r="AI21" s="661"/>
      <c r="AJ21" s="661"/>
      <c r="AK21" s="662"/>
      <c r="AL21" s="84">
        <f t="shared" ref="AL21:AL30" si="7">SUM(B21:M21)</f>
        <v>0</v>
      </c>
      <c r="AM21" s="83">
        <f t="shared" ref="AM21:AM30" si="8">SUM(N21:Y21)</f>
        <v>0</v>
      </c>
      <c r="AN21" s="83">
        <f t="shared" ref="AN21:AN30" si="9">SUM(Z21:AC21)</f>
        <v>0</v>
      </c>
      <c r="AO21" s="83">
        <f t="shared" ref="AO21:AO30" si="10">SUM(AD21:AG21)</f>
        <v>0</v>
      </c>
      <c r="AP21" s="85">
        <f t="shared" ref="AP21:AP30" si="11">SUM(AH21:AK21)</f>
        <v>0</v>
      </c>
    </row>
    <row r="22" spans="1:42" s="2" customFormat="1" ht="12.75" x14ac:dyDescent="0.2">
      <c r="A22" s="660" t="s">
        <v>135</v>
      </c>
      <c r="B22" s="650"/>
      <c r="C22" s="661"/>
      <c r="D22" s="661"/>
      <c r="E22" s="661"/>
      <c r="F22" s="661"/>
      <c r="G22" s="661"/>
      <c r="H22" s="661"/>
      <c r="I22" s="661"/>
      <c r="J22" s="661"/>
      <c r="K22" s="661"/>
      <c r="L22" s="661"/>
      <c r="M22" s="662"/>
      <c r="N22" s="650"/>
      <c r="O22" s="661"/>
      <c r="P22" s="661"/>
      <c r="Q22" s="661"/>
      <c r="R22" s="661"/>
      <c r="S22" s="661"/>
      <c r="T22" s="661"/>
      <c r="U22" s="661"/>
      <c r="V22" s="661"/>
      <c r="W22" s="661"/>
      <c r="X22" s="661"/>
      <c r="Y22" s="662"/>
      <c r="Z22" s="650"/>
      <c r="AA22" s="661"/>
      <c r="AB22" s="661"/>
      <c r="AC22" s="662"/>
      <c r="AD22" s="650"/>
      <c r="AE22" s="661"/>
      <c r="AF22" s="661"/>
      <c r="AG22" s="662"/>
      <c r="AH22" s="650"/>
      <c r="AI22" s="661"/>
      <c r="AJ22" s="661"/>
      <c r="AK22" s="662"/>
      <c r="AL22" s="84">
        <f t="shared" si="7"/>
        <v>0</v>
      </c>
      <c r="AM22" s="83">
        <f t="shared" si="8"/>
        <v>0</v>
      </c>
      <c r="AN22" s="83">
        <f t="shared" si="9"/>
        <v>0</v>
      </c>
      <c r="AO22" s="83">
        <f t="shared" si="10"/>
        <v>0</v>
      </c>
      <c r="AP22" s="85">
        <f t="shared" si="11"/>
        <v>0</v>
      </c>
    </row>
    <row r="23" spans="1:42" s="2" customFormat="1" ht="12.75" x14ac:dyDescent="0.2">
      <c r="A23" s="660" t="s">
        <v>135</v>
      </c>
      <c r="B23" s="650"/>
      <c r="C23" s="661"/>
      <c r="D23" s="661"/>
      <c r="E23" s="661"/>
      <c r="F23" s="661"/>
      <c r="G23" s="661"/>
      <c r="H23" s="661"/>
      <c r="I23" s="661"/>
      <c r="J23" s="661"/>
      <c r="K23" s="661"/>
      <c r="L23" s="661"/>
      <c r="M23" s="662"/>
      <c r="N23" s="650"/>
      <c r="O23" s="661"/>
      <c r="P23" s="661"/>
      <c r="Q23" s="661"/>
      <c r="R23" s="661"/>
      <c r="S23" s="661"/>
      <c r="T23" s="661"/>
      <c r="U23" s="661"/>
      <c r="V23" s="661"/>
      <c r="W23" s="661"/>
      <c r="X23" s="661"/>
      <c r="Y23" s="662"/>
      <c r="Z23" s="650"/>
      <c r="AA23" s="661"/>
      <c r="AB23" s="661"/>
      <c r="AC23" s="662"/>
      <c r="AD23" s="650"/>
      <c r="AE23" s="661"/>
      <c r="AF23" s="661"/>
      <c r="AG23" s="662"/>
      <c r="AH23" s="650"/>
      <c r="AI23" s="661"/>
      <c r="AJ23" s="661"/>
      <c r="AK23" s="662"/>
      <c r="AL23" s="84">
        <f t="shared" si="7"/>
        <v>0</v>
      </c>
      <c r="AM23" s="83">
        <f t="shared" si="8"/>
        <v>0</v>
      </c>
      <c r="AN23" s="83">
        <f t="shared" si="9"/>
        <v>0</v>
      </c>
      <c r="AO23" s="83">
        <f t="shared" si="10"/>
        <v>0</v>
      </c>
      <c r="AP23" s="85">
        <f t="shared" si="11"/>
        <v>0</v>
      </c>
    </row>
    <row r="24" spans="1:42" s="2" customFormat="1" ht="12.75" x14ac:dyDescent="0.2">
      <c r="A24" s="660" t="s">
        <v>135</v>
      </c>
      <c r="B24" s="650"/>
      <c r="C24" s="661"/>
      <c r="D24" s="661"/>
      <c r="E24" s="661"/>
      <c r="F24" s="661"/>
      <c r="G24" s="661"/>
      <c r="H24" s="661"/>
      <c r="I24" s="661"/>
      <c r="J24" s="661"/>
      <c r="K24" s="661"/>
      <c r="L24" s="661"/>
      <c r="M24" s="662"/>
      <c r="N24" s="650"/>
      <c r="O24" s="661"/>
      <c r="P24" s="661"/>
      <c r="Q24" s="661"/>
      <c r="R24" s="661"/>
      <c r="S24" s="661"/>
      <c r="T24" s="661"/>
      <c r="U24" s="661"/>
      <c r="V24" s="661"/>
      <c r="W24" s="661"/>
      <c r="X24" s="661"/>
      <c r="Y24" s="662"/>
      <c r="Z24" s="650"/>
      <c r="AA24" s="661"/>
      <c r="AB24" s="661"/>
      <c r="AC24" s="662"/>
      <c r="AD24" s="650"/>
      <c r="AE24" s="661"/>
      <c r="AF24" s="661"/>
      <c r="AG24" s="662"/>
      <c r="AH24" s="650"/>
      <c r="AI24" s="661"/>
      <c r="AJ24" s="661"/>
      <c r="AK24" s="662"/>
      <c r="AL24" s="84">
        <f t="shared" si="7"/>
        <v>0</v>
      </c>
      <c r="AM24" s="83">
        <f t="shared" si="8"/>
        <v>0</v>
      </c>
      <c r="AN24" s="83">
        <f t="shared" si="9"/>
        <v>0</v>
      </c>
      <c r="AO24" s="83">
        <f t="shared" si="10"/>
        <v>0</v>
      </c>
      <c r="AP24" s="85">
        <f t="shared" si="11"/>
        <v>0</v>
      </c>
    </row>
    <row r="25" spans="1:42" s="2" customFormat="1" ht="12.75" x14ac:dyDescent="0.2">
      <c r="A25" s="660" t="s">
        <v>135</v>
      </c>
      <c r="B25" s="650"/>
      <c r="C25" s="661"/>
      <c r="D25" s="661"/>
      <c r="E25" s="661"/>
      <c r="F25" s="661"/>
      <c r="G25" s="661"/>
      <c r="H25" s="661"/>
      <c r="I25" s="661"/>
      <c r="J25" s="661"/>
      <c r="K25" s="661"/>
      <c r="L25" s="661"/>
      <c r="M25" s="662"/>
      <c r="N25" s="650"/>
      <c r="O25" s="661"/>
      <c r="P25" s="661"/>
      <c r="Q25" s="661"/>
      <c r="R25" s="661"/>
      <c r="S25" s="661"/>
      <c r="T25" s="661"/>
      <c r="U25" s="661"/>
      <c r="V25" s="661"/>
      <c r="W25" s="661"/>
      <c r="X25" s="661"/>
      <c r="Y25" s="662"/>
      <c r="Z25" s="650"/>
      <c r="AA25" s="661"/>
      <c r="AB25" s="661"/>
      <c r="AC25" s="662"/>
      <c r="AD25" s="650"/>
      <c r="AE25" s="661"/>
      <c r="AF25" s="661"/>
      <c r="AG25" s="662"/>
      <c r="AH25" s="650"/>
      <c r="AI25" s="661"/>
      <c r="AJ25" s="661"/>
      <c r="AK25" s="662"/>
      <c r="AL25" s="84">
        <f t="shared" si="7"/>
        <v>0</v>
      </c>
      <c r="AM25" s="83">
        <f t="shared" si="8"/>
        <v>0</v>
      </c>
      <c r="AN25" s="83">
        <f t="shared" si="9"/>
        <v>0</v>
      </c>
      <c r="AO25" s="83">
        <f t="shared" si="10"/>
        <v>0</v>
      </c>
      <c r="AP25" s="85">
        <f t="shared" si="11"/>
        <v>0</v>
      </c>
    </row>
    <row r="26" spans="1:42" s="2" customFormat="1" ht="12.75" hidden="1" x14ac:dyDescent="0.2">
      <c r="A26" s="660" t="s">
        <v>135</v>
      </c>
      <c r="B26" s="650"/>
      <c r="C26" s="661"/>
      <c r="D26" s="661"/>
      <c r="E26" s="661"/>
      <c r="F26" s="661"/>
      <c r="G26" s="661"/>
      <c r="H26" s="661"/>
      <c r="I26" s="661"/>
      <c r="J26" s="661"/>
      <c r="K26" s="661"/>
      <c r="L26" s="661"/>
      <c r="M26" s="662"/>
      <c r="N26" s="650"/>
      <c r="O26" s="661"/>
      <c r="P26" s="661"/>
      <c r="Q26" s="661"/>
      <c r="R26" s="661"/>
      <c r="S26" s="661"/>
      <c r="T26" s="661"/>
      <c r="U26" s="661"/>
      <c r="V26" s="661"/>
      <c r="W26" s="661"/>
      <c r="X26" s="661"/>
      <c r="Y26" s="662"/>
      <c r="Z26" s="650"/>
      <c r="AA26" s="661"/>
      <c r="AB26" s="661"/>
      <c r="AC26" s="662"/>
      <c r="AD26" s="650"/>
      <c r="AE26" s="661"/>
      <c r="AF26" s="661"/>
      <c r="AG26" s="662"/>
      <c r="AH26" s="650"/>
      <c r="AI26" s="661"/>
      <c r="AJ26" s="661"/>
      <c r="AK26" s="662"/>
      <c r="AL26" s="84">
        <f t="shared" si="7"/>
        <v>0</v>
      </c>
      <c r="AM26" s="83">
        <f t="shared" si="8"/>
        <v>0</v>
      </c>
      <c r="AN26" s="83">
        <f t="shared" si="9"/>
        <v>0</v>
      </c>
      <c r="AO26" s="83">
        <f t="shared" si="10"/>
        <v>0</v>
      </c>
      <c r="AP26" s="85">
        <f t="shared" si="11"/>
        <v>0</v>
      </c>
    </row>
    <row r="27" spans="1:42" s="2" customFormat="1" ht="12.75" hidden="1" x14ac:dyDescent="0.2">
      <c r="A27" s="660" t="s">
        <v>135</v>
      </c>
      <c r="B27" s="650"/>
      <c r="C27" s="661"/>
      <c r="D27" s="661"/>
      <c r="E27" s="661"/>
      <c r="F27" s="661"/>
      <c r="G27" s="661"/>
      <c r="H27" s="661"/>
      <c r="I27" s="661"/>
      <c r="J27" s="661"/>
      <c r="K27" s="661"/>
      <c r="L27" s="661"/>
      <c r="M27" s="662"/>
      <c r="N27" s="650"/>
      <c r="O27" s="661"/>
      <c r="P27" s="661"/>
      <c r="Q27" s="661"/>
      <c r="R27" s="661"/>
      <c r="S27" s="661"/>
      <c r="T27" s="661"/>
      <c r="U27" s="661"/>
      <c r="V27" s="661"/>
      <c r="W27" s="661"/>
      <c r="X27" s="661"/>
      <c r="Y27" s="662"/>
      <c r="Z27" s="650"/>
      <c r="AA27" s="661"/>
      <c r="AB27" s="661"/>
      <c r="AC27" s="662"/>
      <c r="AD27" s="650"/>
      <c r="AE27" s="661"/>
      <c r="AF27" s="661"/>
      <c r="AG27" s="662"/>
      <c r="AH27" s="650"/>
      <c r="AI27" s="661"/>
      <c r="AJ27" s="661"/>
      <c r="AK27" s="662"/>
      <c r="AL27" s="84">
        <f t="shared" si="7"/>
        <v>0</v>
      </c>
      <c r="AM27" s="83">
        <f t="shared" si="8"/>
        <v>0</v>
      </c>
      <c r="AN27" s="83">
        <f t="shared" si="9"/>
        <v>0</v>
      </c>
      <c r="AO27" s="83">
        <f t="shared" si="10"/>
        <v>0</v>
      </c>
      <c r="AP27" s="85">
        <f t="shared" si="11"/>
        <v>0</v>
      </c>
    </row>
    <row r="28" spans="1:42" s="2" customFormat="1" ht="12.75" hidden="1" x14ac:dyDescent="0.2">
      <c r="A28" s="660" t="s">
        <v>135</v>
      </c>
      <c r="B28" s="650"/>
      <c r="C28" s="661"/>
      <c r="D28" s="661"/>
      <c r="E28" s="661"/>
      <c r="F28" s="661"/>
      <c r="G28" s="661"/>
      <c r="H28" s="661"/>
      <c r="I28" s="661"/>
      <c r="J28" s="661"/>
      <c r="K28" s="661"/>
      <c r="L28" s="661"/>
      <c r="M28" s="662"/>
      <c r="N28" s="650"/>
      <c r="O28" s="661"/>
      <c r="P28" s="661"/>
      <c r="Q28" s="661"/>
      <c r="R28" s="661"/>
      <c r="S28" s="661"/>
      <c r="T28" s="661"/>
      <c r="U28" s="661"/>
      <c r="V28" s="661"/>
      <c r="W28" s="661"/>
      <c r="X28" s="661"/>
      <c r="Y28" s="662"/>
      <c r="Z28" s="650"/>
      <c r="AA28" s="661"/>
      <c r="AB28" s="661"/>
      <c r="AC28" s="662"/>
      <c r="AD28" s="650"/>
      <c r="AE28" s="661"/>
      <c r="AF28" s="661"/>
      <c r="AG28" s="662"/>
      <c r="AH28" s="650"/>
      <c r="AI28" s="661"/>
      <c r="AJ28" s="661"/>
      <c r="AK28" s="662"/>
      <c r="AL28" s="84">
        <f t="shared" si="7"/>
        <v>0</v>
      </c>
      <c r="AM28" s="83">
        <f t="shared" si="8"/>
        <v>0</v>
      </c>
      <c r="AN28" s="83">
        <f t="shared" si="9"/>
        <v>0</v>
      </c>
      <c r="AO28" s="83">
        <f t="shared" si="10"/>
        <v>0</v>
      </c>
      <c r="AP28" s="85">
        <f t="shared" si="11"/>
        <v>0</v>
      </c>
    </row>
    <row r="29" spans="1:42" s="2" customFormat="1" ht="12.75" hidden="1" x14ac:dyDescent="0.2">
      <c r="A29" s="660" t="s">
        <v>135</v>
      </c>
      <c r="B29" s="650"/>
      <c r="C29" s="661"/>
      <c r="D29" s="661"/>
      <c r="E29" s="661"/>
      <c r="F29" s="661"/>
      <c r="G29" s="661"/>
      <c r="H29" s="661"/>
      <c r="I29" s="661"/>
      <c r="J29" s="661"/>
      <c r="K29" s="661"/>
      <c r="L29" s="661"/>
      <c r="M29" s="662"/>
      <c r="N29" s="650"/>
      <c r="O29" s="661"/>
      <c r="P29" s="661"/>
      <c r="Q29" s="661"/>
      <c r="R29" s="661"/>
      <c r="S29" s="661"/>
      <c r="T29" s="661"/>
      <c r="U29" s="661"/>
      <c r="V29" s="661"/>
      <c r="W29" s="661"/>
      <c r="X29" s="661"/>
      <c r="Y29" s="662"/>
      <c r="Z29" s="650"/>
      <c r="AA29" s="661"/>
      <c r="AB29" s="661"/>
      <c r="AC29" s="662"/>
      <c r="AD29" s="650"/>
      <c r="AE29" s="661"/>
      <c r="AF29" s="661"/>
      <c r="AG29" s="662"/>
      <c r="AH29" s="650"/>
      <c r="AI29" s="661"/>
      <c r="AJ29" s="661"/>
      <c r="AK29" s="662"/>
      <c r="AL29" s="84">
        <f t="shared" si="7"/>
        <v>0</v>
      </c>
      <c r="AM29" s="83">
        <f t="shared" si="8"/>
        <v>0</v>
      </c>
      <c r="AN29" s="83">
        <f t="shared" si="9"/>
        <v>0</v>
      </c>
      <c r="AO29" s="83">
        <f t="shared" si="10"/>
        <v>0</v>
      </c>
      <c r="AP29" s="85">
        <f t="shared" si="11"/>
        <v>0</v>
      </c>
    </row>
    <row r="30" spans="1:42" s="2" customFormat="1" ht="12.75" hidden="1" x14ac:dyDescent="0.2">
      <c r="A30" s="660" t="s">
        <v>135</v>
      </c>
      <c r="B30" s="650"/>
      <c r="C30" s="661"/>
      <c r="D30" s="661"/>
      <c r="E30" s="661"/>
      <c r="F30" s="661"/>
      <c r="G30" s="661"/>
      <c r="H30" s="661"/>
      <c r="I30" s="661"/>
      <c r="J30" s="661"/>
      <c r="K30" s="661"/>
      <c r="L30" s="661"/>
      <c r="M30" s="662"/>
      <c r="N30" s="650"/>
      <c r="O30" s="661"/>
      <c r="P30" s="661"/>
      <c r="Q30" s="661"/>
      <c r="R30" s="661"/>
      <c r="S30" s="661"/>
      <c r="T30" s="661"/>
      <c r="U30" s="661"/>
      <c r="V30" s="661"/>
      <c r="W30" s="661"/>
      <c r="X30" s="661"/>
      <c r="Y30" s="662"/>
      <c r="Z30" s="650"/>
      <c r="AA30" s="661"/>
      <c r="AB30" s="661"/>
      <c r="AC30" s="662"/>
      <c r="AD30" s="650"/>
      <c r="AE30" s="661"/>
      <c r="AF30" s="661"/>
      <c r="AG30" s="662"/>
      <c r="AH30" s="650"/>
      <c r="AI30" s="661"/>
      <c r="AJ30" s="661"/>
      <c r="AK30" s="662"/>
      <c r="AL30" s="84">
        <f t="shared" si="7"/>
        <v>0</v>
      </c>
      <c r="AM30" s="83">
        <f t="shared" si="8"/>
        <v>0</v>
      </c>
      <c r="AN30" s="83">
        <f t="shared" si="9"/>
        <v>0</v>
      </c>
      <c r="AO30" s="83">
        <f t="shared" si="10"/>
        <v>0</v>
      </c>
      <c r="AP30" s="85">
        <f t="shared" si="11"/>
        <v>0</v>
      </c>
    </row>
    <row r="31" spans="1:42" s="2" customFormat="1" ht="12.75" x14ac:dyDescent="0.2">
      <c r="A31" s="180" t="s">
        <v>132</v>
      </c>
      <c r="B31" s="22"/>
      <c r="C31" s="178"/>
      <c r="D31" s="178"/>
      <c r="E31" s="178"/>
      <c r="F31" s="178"/>
      <c r="G31" s="178"/>
      <c r="H31" s="178"/>
      <c r="I31" s="178"/>
      <c r="J31" s="178"/>
      <c r="K31" s="178"/>
      <c r="L31" s="178"/>
      <c r="M31" s="10"/>
      <c r="N31" s="22"/>
      <c r="O31" s="178"/>
      <c r="P31" s="178"/>
      <c r="Q31" s="178"/>
      <c r="R31" s="178"/>
      <c r="S31" s="178"/>
      <c r="T31" s="178"/>
      <c r="U31" s="178"/>
      <c r="V31" s="178"/>
      <c r="W31" s="178"/>
      <c r="X31" s="178"/>
      <c r="Y31" s="10"/>
      <c r="Z31" s="22"/>
      <c r="AA31" s="178"/>
      <c r="AB31" s="178"/>
      <c r="AC31" s="10"/>
      <c r="AD31" s="22"/>
      <c r="AE31" s="178"/>
      <c r="AF31" s="178"/>
      <c r="AG31" s="10"/>
      <c r="AH31" s="22"/>
      <c r="AI31" s="178"/>
      <c r="AJ31" s="178"/>
      <c r="AK31" s="10"/>
      <c r="AL31" s="22"/>
      <c r="AM31" s="178"/>
      <c r="AN31" s="178"/>
      <c r="AO31" s="178"/>
      <c r="AP31" s="10"/>
    </row>
    <row r="32" spans="1:42" s="2" customFormat="1" ht="12.75" x14ac:dyDescent="0.2">
      <c r="A32" s="660" t="s">
        <v>135</v>
      </c>
      <c r="B32" s="650"/>
      <c r="C32" s="661"/>
      <c r="D32" s="661"/>
      <c r="E32" s="661"/>
      <c r="F32" s="661"/>
      <c r="G32" s="661"/>
      <c r="H32" s="661"/>
      <c r="I32" s="661"/>
      <c r="J32" s="661"/>
      <c r="K32" s="661"/>
      <c r="L32" s="661"/>
      <c r="M32" s="662"/>
      <c r="N32" s="650"/>
      <c r="O32" s="661"/>
      <c r="P32" s="661"/>
      <c r="Q32" s="661"/>
      <c r="R32" s="661"/>
      <c r="S32" s="661"/>
      <c r="T32" s="661"/>
      <c r="U32" s="661"/>
      <c r="V32" s="661"/>
      <c r="W32" s="661"/>
      <c r="X32" s="661"/>
      <c r="Y32" s="662"/>
      <c r="Z32" s="650"/>
      <c r="AA32" s="661"/>
      <c r="AB32" s="661"/>
      <c r="AC32" s="662"/>
      <c r="AD32" s="650"/>
      <c r="AE32" s="661"/>
      <c r="AF32" s="661"/>
      <c r="AG32" s="662"/>
      <c r="AH32" s="650"/>
      <c r="AI32" s="661"/>
      <c r="AJ32" s="661"/>
      <c r="AK32" s="662"/>
      <c r="AL32" s="84">
        <f t="shared" ref="AL32:AL41" si="12">SUM(B32:M32)</f>
        <v>0</v>
      </c>
      <c r="AM32" s="83">
        <f t="shared" ref="AM32:AM41" si="13">SUM(N32:Y32)</f>
        <v>0</v>
      </c>
      <c r="AN32" s="83">
        <f t="shared" ref="AN32:AN41" si="14">SUM(Z32:AC32)</f>
        <v>0</v>
      </c>
      <c r="AO32" s="83">
        <f t="shared" ref="AO32:AO41" si="15">SUM(AD32:AG32)</f>
        <v>0</v>
      </c>
      <c r="AP32" s="85">
        <f t="shared" ref="AP32:AP41" si="16">SUM(AH32:AK32)</f>
        <v>0</v>
      </c>
    </row>
    <row r="33" spans="1:42" s="2" customFormat="1" ht="12.75" x14ac:dyDescent="0.2">
      <c r="A33" s="660" t="s">
        <v>135</v>
      </c>
      <c r="B33" s="650"/>
      <c r="C33" s="661"/>
      <c r="D33" s="661"/>
      <c r="E33" s="661"/>
      <c r="F33" s="661"/>
      <c r="G33" s="661"/>
      <c r="H33" s="661"/>
      <c r="I33" s="661"/>
      <c r="J33" s="661"/>
      <c r="K33" s="661"/>
      <c r="L33" s="661"/>
      <c r="M33" s="662"/>
      <c r="N33" s="650"/>
      <c r="O33" s="661"/>
      <c r="P33" s="661"/>
      <c r="Q33" s="661"/>
      <c r="R33" s="661"/>
      <c r="S33" s="661"/>
      <c r="T33" s="661"/>
      <c r="U33" s="661"/>
      <c r="V33" s="661"/>
      <c r="W33" s="661"/>
      <c r="X33" s="661"/>
      <c r="Y33" s="662"/>
      <c r="Z33" s="650"/>
      <c r="AA33" s="661"/>
      <c r="AB33" s="661"/>
      <c r="AC33" s="662"/>
      <c r="AD33" s="650"/>
      <c r="AE33" s="661"/>
      <c r="AF33" s="661"/>
      <c r="AG33" s="662"/>
      <c r="AH33" s="650"/>
      <c r="AI33" s="661"/>
      <c r="AJ33" s="661"/>
      <c r="AK33" s="662"/>
      <c r="AL33" s="84">
        <f t="shared" si="12"/>
        <v>0</v>
      </c>
      <c r="AM33" s="83">
        <f t="shared" si="13"/>
        <v>0</v>
      </c>
      <c r="AN33" s="83">
        <f t="shared" si="14"/>
        <v>0</v>
      </c>
      <c r="AO33" s="83">
        <f t="shared" si="15"/>
        <v>0</v>
      </c>
      <c r="AP33" s="85">
        <f t="shared" si="16"/>
        <v>0</v>
      </c>
    </row>
    <row r="34" spans="1:42" s="2" customFormat="1" ht="12.75" x14ac:dyDescent="0.2">
      <c r="A34" s="660" t="s">
        <v>135</v>
      </c>
      <c r="B34" s="650"/>
      <c r="C34" s="661"/>
      <c r="D34" s="661"/>
      <c r="E34" s="661"/>
      <c r="F34" s="661"/>
      <c r="G34" s="661"/>
      <c r="H34" s="661"/>
      <c r="I34" s="661"/>
      <c r="J34" s="661"/>
      <c r="K34" s="661"/>
      <c r="L34" s="661"/>
      <c r="M34" s="662"/>
      <c r="N34" s="650"/>
      <c r="O34" s="661"/>
      <c r="P34" s="661"/>
      <c r="Q34" s="661"/>
      <c r="R34" s="661"/>
      <c r="S34" s="661"/>
      <c r="T34" s="661"/>
      <c r="U34" s="661"/>
      <c r="V34" s="661"/>
      <c r="W34" s="661"/>
      <c r="X34" s="661"/>
      <c r="Y34" s="662"/>
      <c r="Z34" s="650"/>
      <c r="AA34" s="661"/>
      <c r="AB34" s="661"/>
      <c r="AC34" s="662"/>
      <c r="AD34" s="650"/>
      <c r="AE34" s="661"/>
      <c r="AF34" s="661"/>
      <c r="AG34" s="662"/>
      <c r="AH34" s="650"/>
      <c r="AI34" s="661"/>
      <c r="AJ34" s="661"/>
      <c r="AK34" s="662"/>
      <c r="AL34" s="84">
        <f t="shared" si="12"/>
        <v>0</v>
      </c>
      <c r="AM34" s="83">
        <f t="shared" si="13"/>
        <v>0</v>
      </c>
      <c r="AN34" s="83">
        <f t="shared" si="14"/>
        <v>0</v>
      </c>
      <c r="AO34" s="83">
        <f t="shared" si="15"/>
        <v>0</v>
      </c>
      <c r="AP34" s="85">
        <f t="shared" si="16"/>
        <v>0</v>
      </c>
    </row>
    <row r="35" spans="1:42" s="2" customFormat="1" ht="12.75" x14ac:dyDescent="0.2">
      <c r="A35" s="660" t="s">
        <v>135</v>
      </c>
      <c r="B35" s="650"/>
      <c r="C35" s="661"/>
      <c r="D35" s="661"/>
      <c r="E35" s="661"/>
      <c r="F35" s="661"/>
      <c r="G35" s="661"/>
      <c r="H35" s="661"/>
      <c r="I35" s="661"/>
      <c r="J35" s="661"/>
      <c r="K35" s="661"/>
      <c r="L35" s="661"/>
      <c r="M35" s="662"/>
      <c r="N35" s="650"/>
      <c r="O35" s="661"/>
      <c r="P35" s="661"/>
      <c r="Q35" s="661"/>
      <c r="R35" s="661"/>
      <c r="S35" s="661"/>
      <c r="T35" s="661"/>
      <c r="U35" s="661"/>
      <c r="V35" s="661"/>
      <c r="W35" s="661"/>
      <c r="X35" s="661"/>
      <c r="Y35" s="662"/>
      <c r="Z35" s="650"/>
      <c r="AA35" s="661"/>
      <c r="AB35" s="661"/>
      <c r="AC35" s="662"/>
      <c r="AD35" s="650"/>
      <c r="AE35" s="661"/>
      <c r="AF35" s="661"/>
      <c r="AG35" s="662"/>
      <c r="AH35" s="650"/>
      <c r="AI35" s="661"/>
      <c r="AJ35" s="661"/>
      <c r="AK35" s="662"/>
      <c r="AL35" s="84">
        <f t="shared" si="12"/>
        <v>0</v>
      </c>
      <c r="AM35" s="83">
        <f t="shared" si="13"/>
        <v>0</v>
      </c>
      <c r="AN35" s="83">
        <f t="shared" si="14"/>
        <v>0</v>
      </c>
      <c r="AO35" s="83">
        <f t="shared" si="15"/>
        <v>0</v>
      </c>
      <c r="AP35" s="85">
        <f t="shared" si="16"/>
        <v>0</v>
      </c>
    </row>
    <row r="36" spans="1:42" s="2" customFormat="1" ht="13.5" thickBot="1" x14ac:dyDescent="0.25">
      <c r="A36" s="660" t="s">
        <v>135</v>
      </c>
      <c r="B36" s="650"/>
      <c r="C36" s="661"/>
      <c r="D36" s="661"/>
      <c r="E36" s="661"/>
      <c r="F36" s="661"/>
      <c r="G36" s="661"/>
      <c r="H36" s="661"/>
      <c r="I36" s="661"/>
      <c r="J36" s="661"/>
      <c r="K36" s="661"/>
      <c r="L36" s="661"/>
      <c r="M36" s="662"/>
      <c r="N36" s="650"/>
      <c r="O36" s="661"/>
      <c r="P36" s="661"/>
      <c r="Q36" s="661"/>
      <c r="R36" s="661"/>
      <c r="S36" s="661"/>
      <c r="T36" s="661"/>
      <c r="U36" s="661"/>
      <c r="V36" s="661"/>
      <c r="W36" s="661"/>
      <c r="X36" s="661"/>
      <c r="Y36" s="662"/>
      <c r="Z36" s="650"/>
      <c r="AA36" s="661"/>
      <c r="AB36" s="661"/>
      <c r="AC36" s="662"/>
      <c r="AD36" s="650"/>
      <c r="AE36" s="661"/>
      <c r="AF36" s="661"/>
      <c r="AG36" s="662"/>
      <c r="AH36" s="650"/>
      <c r="AI36" s="661"/>
      <c r="AJ36" s="661"/>
      <c r="AK36" s="662"/>
      <c r="AL36" s="84">
        <f t="shared" si="12"/>
        <v>0</v>
      </c>
      <c r="AM36" s="83">
        <f t="shared" si="13"/>
        <v>0</v>
      </c>
      <c r="AN36" s="83">
        <f t="shared" si="14"/>
        <v>0</v>
      </c>
      <c r="AO36" s="83">
        <f t="shared" si="15"/>
        <v>0</v>
      </c>
      <c r="AP36" s="85">
        <f t="shared" si="16"/>
        <v>0</v>
      </c>
    </row>
    <row r="37" spans="1:42" s="2" customFormat="1" ht="12.75" hidden="1" x14ac:dyDescent="0.2">
      <c r="A37" s="660" t="s">
        <v>135</v>
      </c>
      <c r="B37" s="650"/>
      <c r="C37" s="661"/>
      <c r="D37" s="661"/>
      <c r="E37" s="661"/>
      <c r="F37" s="661"/>
      <c r="G37" s="661"/>
      <c r="H37" s="661"/>
      <c r="I37" s="661"/>
      <c r="J37" s="661"/>
      <c r="K37" s="661"/>
      <c r="L37" s="661"/>
      <c r="M37" s="662"/>
      <c r="N37" s="650"/>
      <c r="O37" s="661"/>
      <c r="P37" s="661"/>
      <c r="Q37" s="661"/>
      <c r="R37" s="661"/>
      <c r="S37" s="661"/>
      <c r="T37" s="661"/>
      <c r="U37" s="661"/>
      <c r="V37" s="661"/>
      <c r="W37" s="661"/>
      <c r="X37" s="661"/>
      <c r="Y37" s="662"/>
      <c r="Z37" s="650"/>
      <c r="AA37" s="661"/>
      <c r="AB37" s="661"/>
      <c r="AC37" s="662"/>
      <c r="AD37" s="650"/>
      <c r="AE37" s="661"/>
      <c r="AF37" s="661"/>
      <c r="AG37" s="662"/>
      <c r="AH37" s="650"/>
      <c r="AI37" s="661"/>
      <c r="AJ37" s="661"/>
      <c r="AK37" s="662"/>
      <c r="AL37" s="84">
        <f t="shared" si="12"/>
        <v>0</v>
      </c>
      <c r="AM37" s="83">
        <f t="shared" si="13"/>
        <v>0</v>
      </c>
      <c r="AN37" s="83">
        <f t="shared" si="14"/>
        <v>0</v>
      </c>
      <c r="AO37" s="83">
        <f t="shared" si="15"/>
        <v>0</v>
      </c>
      <c r="AP37" s="85">
        <f t="shared" si="16"/>
        <v>0</v>
      </c>
    </row>
    <row r="38" spans="1:42" s="2" customFormat="1" ht="12.75" hidden="1" x14ac:dyDescent="0.2">
      <c r="A38" s="660" t="s">
        <v>135</v>
      </c>
      <c r="B38" s="650"/>
      <c r="C38" s="661"/>
      <c r="D38" s="661"/>
      <c r="E38" s="661"/>
      <c r="F38" s="661"/>
      <c r="G38" s="661"/>
      <c r="H38" s="661"/>
      <c r="I38" s="661"/>
      <c r="J38" s="661"/>
      <c r="K38" s="661"/>
      <c r="L38" s="661"/>
      <c r="M38" s="662"/>
      <c r="N38" s="650"/>
      <c r="O38" s="661"/>
      <c r="P38" s="661"/>
      <c r="Q38" s="661"/>
      <c r="R38" s="661"/>
      <c r="S38" s="661"/>
      <c r="T38" s="661"/>
      <c r="U38" s="661"/>
      <c r="V38" s="661"/>
      <c r="W38" s="661"/>
      <c r="X38" s="661"/>
      <c r="Y38" s="662"/>
      <c r="Z38" s="650"/>
      <c r="AA38" s="661"/>
      <c r="AB38" s="661"/>
      <c r="AC38" s="662"/>
      <c r="AD38" s="650"/>
      <c r="AE38" s="661"/>
      <c r="AF38" s="661"/>
      <c r="AG38" s="662"/>
      <c r="AH38" s="650"/>
      <c r="AI38" s="661"/>
      <c r="AJ38" s="661"/>
      <c r="AK38" s="662"/>
      <c r="AL38" s="84">
        <f t="shared" si="12"/>
        <v>0</v>
      </c>
      <c r="AM38" s="83">
        <f t="shared" si="13"/>
        <v>0</v>
      </c>
      <c r="AN38" s="83">
        <f t="shared" si="14"/>
        <v>0</v>
      </c>
      <c r="AO38" s="83">
        <f t="shared" si="15"/>
        <v>0</v>
      </c>
      <c r="AP38" s="85">
        <f t="shared" si="16"/>
        <v>0</v>
      </c>
    </row>
    <row r="39" spans="1:42" s="2" customFormat="1" ht="12.75" hidden="1" x14ac:dyDescent="0.2">
      <c r="A39" s="660" t="s">
        <v>135</v>
      </c>
      <c r="B39" s="650"/>
      <c r="C39" s="661"/>
      <c r="D39" s="661"/>
      <c r="E39" s="661"/>
      <c r="F39" s="661"/>
      <c r="G39" s="661"/>
      <c r="H39" s="661"/>
      <c r="I39" s="661"/>
      <c r="J39" s="661"/>
      <c r="K39" s="661"/>
      <c r="L39" s="661"/>
      <c r="M39" s="662"/>
      <c r="N39" s="650"/>
      <c r="O39" s="661"/>
      <c r="P39" s="661"/>
      <c r="Q39" s="661"/>
      <c r="R39" s="661"/>
      <c r="S39" s="661"/>
      <c r="T39" s="661"/>
      <c r="U39" s="661"/>
      <c r="V39" s="661"/>
      <c r="W39" s="661"/>
      <c r="X39" s="661"/>
      <c r="Y39" s="662"/>
      <c r="Z39" s="650"/>
      <c r="AA39" s="661"/>
      <c r="AB39" s="661"/>
      <c r="AC39" s="662"/>
      <c r="AD39" s="650"/>
      <c r="AE39" s="661"/>
      <c r="AF39" s="661"/>
      <c r="AG39" s="662"/>
      <c r="AH39" s="650"/>
      <c r="AI39" s="661"/>
      <c r="AJ39" s="661"/>
      <c r="AK39" s="662"/>
      <c r="AL39" s="84">
        <f t="shared" si="12"/>
        <v>0</v>
      </c>
      <c r="AM39" s="83">
        <f t="shared" si="13"/>
        <v>0</v>
      </c>
      <c r="AN39" s="83">
        <f t="shared" si="14"/>
        <v>0</v>
      </c>
      <c r="AO39" s="83">
        <f t="shared" si="15"/>
        <v>0</v>
      </c>
      <c r="AP39" s="85">
        <f t="shared" si="16"/>
        <v>0</v>
      </c>
    </row>
    <row r="40" spans="1:42" s="2" customFormat="1" ht="12.75" hidden="1" x14ac:dyDescent="0.2">
      <c r="A40" s="660" t="s">
        <v>135</v>
      </c>
      <c r="B40" s="650"/>
      <c r="C40" s="661"/>
      <c r="D40" s="661"/>
      <c r="E40" s="661"/>
      <c r="F40" s="661"/>
      <c r="G40" s="661"/>
      <c r="H40" s="661"/>
      <c r="I40" s="661"/>
      <c r="J40" s="661"/>
      <c r="K40" s="661"/>
      <c r="L40" s="661"/>
      <c r="M40" s="662"/>
      <c r="N40" s="650"/>
      <c r="O40" s="661"/>
      <c r="P40" s="661"/>
      <c r="Q40" s="661"/>
      <c r="R40" s="661"/>
      <c r="S40" s="661"/>
      <c r="T40" s="661"/>
      <c r="U40" s="661"/>
      <c r="V40" s="661"/>
      <c r="W40" s="661"/>
      <c r="X40" s="661"/>
      <c r="Y40" s="662"/>
      <c r="Z40" s="650"/>
      <c r="AA40" s="661"/>
      <c r="AB40" s="661"/>
      <c r="AC40" s="662"/>
      <c r="AD40" s="650"/>
      <c r="AE40" s="661"/>
      <c r="AF40" s="661"/>
      <c r="AG40" s="662"/>
      <c r="AH40" s="650"/>
      <c r="AI40" s="661"/>
      <c r="AJ40" s="661"/>
      <c r="AK40" s="662"/>
      <c r="AL40" s="84">
        <f t="shared" si="12"/>
        <v>0</v>
      </c>
      <c r="AM40" s="83">
        <f t="shared" si="13"/>
        <v>0</v>
      </c>
      <c r="AN40" s="83">
        <f t="shared" si="14"/>
        <v>0</v>
      </c>
      <c r="AO40" s="83">
        <f t="shared" si="15"/>
        <v>0</v>
      </c>
      <c r="AP40" s="85">
        <f t="shared" si="16"/>
        <v>0</v>
      </c>
    </row>
    <row r="41" spans="1:42" s="2" customFormat="1" ht="13.5" hidden="1" thickBot="1" x14ac:dyDescent="0.25">
      <c r="A41" s="722" t="s">
        <v>135</v>
      </c>
      <c r="B41" s="690"/>
      <c r="C41" s="688"/>
      <c r="D41" s="688"/>
      <c r="E41" s="688"/>
      <c r="F41" s="688"/>
      <c r="G41" s="688"/>
      <c r="H41" s="688"/>
      <c r="I41" s="688"/>
      <c r="J41" s="688"/>
      <c r="K41" s="688"/>
      <c r="L41" s="688"/>
      <c r="M41" s="691"/>
      <c r="N41" s="690"/>
      <c r="O41" s="688"/>
      <c r="P41" s="688"/>
      <c r="Q41" s="688"/>
      <c r="R41" s="688"/>
      <c r="S41" s="688"/>
      <c r="T41" s="688"/>
      <c r="U41" s="688"/>
      <c r="V41" s="688"/>
      <c r="W41" s="688"/>
      <c r="X41" s="688"/>
      <c r="Y41" s="691"/>
      <c r="Z41" s="690"/>
      <c r="AA41" s="688"/>
      <c r="AB41" s="688"/>
      <c r="AC41" s="691"/>
      <c r="AD41" s="690"/>
      <c r="AE41" s="688"/>
      <c r="AF41" s="688"/>
      <c r="AG41" s="691"/>
      <c r="AH41" s="690"/>
      <c r="AI41" s="688"/>
      <c r="AJ41" s="688"/>
      <c r="AK41" s="691"/>
      <c r="AL41" s="89">
        <f t="shared" si="12"/>
        <v>0</v>
      </c>
      <c r="AM41" s="90">
        <f t="shared" si="13"/>
        <v>0</v>
      </c>
      <c r="AN41" s="90">
        <f t="shared" si="14"/>
        <v>0</v>
      </c>
      <c r="AO41" s="90">
        <f t="shared" si="15"/>
        <v>0</v>
      </c>
      <c r="AP41" s="91">
        <f t="shared" si="16"/>
        <v>0</v>
      </c>
    </row>
    <row r="42" spans="1:42" s="8" customFormat="1" ht="13.5" thickBot="1" x14ac:dyDescent="0.25">
      <c r="A42" s="92" t="s">
        <v>106</v>
      </c>
      <c r="B42" s="173">
        <f>SUM(B10:B41)</f>
        <v>0</v>
      </c>
      <c r="C42" s="171">
        <f t="shared" ref="C42:AK42" si="17">SUM(C10:C41)</f>
        <v>0</v>
      </c>
      <c r="D42" s="171">
        <f t="shared" si="17"/>
        <v>0</v>
      </c>
      <c r="E42" s="171">
        <f t="shared" si="17"/>
        <v>0</v>
      </c>
      <c r="F42" s="171">
        <f t="shared" si="17"/>
        <v>0</v>
      </c>
      <c r="G42" s="171">
        <f t="shared" si="17"/>
        <v>0</v>
      </c>
      <c r="H42" s="171">
        <f t="shared" si="17"/>
        <v>0</v>
      </c>
      <c r="I42" s="171">
        <f t="shared" si="17"/>
        <v>0</v>
      </c>
      <c r="J42" s="171">
        <f t="shared" si="17"/>
        <v>0</v>
      </c>
      <c r="K42" s="171">
        <f t="shared" si="17"/>
        <v>0</v>
      </c>
      <c r="L42" s="171">
        <f t="shared" si="17"/>
        <v>0</v>
      </c>
      <c r="M42" s="174">
        <f t="shared" si="17"/>
        <v>0</v>
      </c>
      <c r="N42" s="173">
        <f t="shared" si="17"/>
        <v>0</v>
      </c>
      <c r="O42" s="171">
        <f t="shared" si="17"/>
        <v>0</v>
      </c>
      <c r="P42" s="171">
        <f t="shared" si="17"/>
        <v>0</v>
      </c>
      <c r="Q42" s="171">
        <f t="shared" si="17"/>
        <v>0</v>
      </c>
      <c r="R42" s="171">
        <f t="shared" si="17"/>
        <v>0</v>
      </c>
      <c r="S42" s="171">
        <f t="shared" si="17"/>
        <v>0</v>
      </c>
      <c r="T42" s="171">
        <f t="shared" si="17"/>
        <v>0</v>
      </c>
      <c r="U42" s="171">
        <f t="shared" si="17"/>
        <v>0</v>
      </c>
      <c r="V42" s="171">
        <f t="shared" si="17"/>
        <v>0</v>
      </c>
      <c r="W42" s="171">
        <f t="shared" si="17"/>
        <v>0</v>
      </c>
      <c r="X42" s="171">
        <f t="shared" si="17"/>
        <v>0</v>
      </c>
      <c r="Y42" s="174">
        <f t="shared" si="17"/>
        <v>0</v>
      </c>
      <c r="Z42" s="173">
        <f t="shared" si="17"/>
        <v>0</v>
      </c>
      <c r="AA42" s="171">
        <f t="shared" si="17"/>
        <v>0</v>
      </c>
      <c r="AB42" s="171">
        <f t="shared" si="17"/>
        <v>0</v>
      </c>
      <c r="AC42" s="174">
        <f t="shared" si="17"/>
        <v>0</v>
      </c>
      <c r="AD42" s="173">
        <f t="shared" si="17"/>
        <v>0</v>
      </c>
      <c r="AE42" s="171">
        <f t="shared" si="17"/>
        <v>0</v>
      </c>
      <c r="AF42" s="171">
        <f t="shared" si="17"/>
        <v>0</v>
      </c>
      <c r="AG42" s="174">
        <f t="shared" si="17"/>
        <v>0</v>
      </c>
      <c r="AH42" s="173">
        <f t="shared" si="17"/>
        <v>0</v>
      </c>
      <c r="AI42" s="171">
        <f t="shared" si="17"/>
        <v>0</v>
      </c>
      <c r="AJ42" s="171">
        <f t="shared" si="17"/>
        <v>0</v>
      </c>
      <c r="AK42" s="174">
        <f t="shared" si="17"/>
        <v>0</v>
      </c>
      <c r="AL42" s="173">
        <f>SUM(AL10:AL41)</f>
        <v>0</v>
      </c>
      <c r="AM42" s="171">
        <f>SUM(AM10:AM41)</f>
        <v>0</v>
      </c>
      <c r="AN42" s="171">
        <f>SUM(AN10:AN41)</f>
        <v>0</v>
      </c>
      <c r="AO42" s="171">
        <f>SUM(AO10:AO41)</f>
        <v>0</v>
      </c>
      <c r="AP42" s="174">
        <f>SUM(AP10:AP41)</f>
        <v>0</v>
      </c>
    </row>
    <row r="43" spans="1:42" s="2" customFormat="1" ht="36" customHeight="1" x14ac:dyDescent="0.2">
      <c r="A43" s="186" t="s">
        <v>415</v>
      </c>
      <c r="B43" s="177"/>
      <c r="C43" s="176"/>
      <c r="D43" s="176"/>
      <c r="E43" s="176"/>
      <c r="F43" s="176"/>
      <c r="G43" s="176"/>
      <c r="H43" s="176"/>
      <c r="I43" s="176"/>
      <c r="J43" s="176"/>
      <c r="K43" s="176"/>
      <c r="L43" s="176"/>
      <c r="M43" s="9"/>
      <c r="N43" s="177"/>
      <c r="O43" s="176"/>
      <c r="P43" s="176"/>
      <c r="Q43" s="176"/>
      <c r="R43" s="176"/>
      <c r="S43" s="176"/>
      <c r="T43" s="176"/>
      <c r="U43" s="176"/>
      <c r="V43" s="176"/>
      <c r="W43" s="176"/>
      <c r="X43" s="176"/>
      <c r="Y43" s="9"/>
      <c r="Z43" s="177"/>
      <c r="AA43" s="176"/>
      <c r="AB43" s="176"/>
      <c r="AC43" s="9"/>
      <c r="AD43" s="177"/>
      <c r="AE43" s="176"/>
      <c r="AF43" s="176"/>
      <c r="AG43" s="9"/>
      <c r="AH43" s="177"/>
      <c r="AI43" s="176"/>
      <c r="AJ43" s="176"/>
      <c r="AK43" s="9"/>
      <c r="AL43" s="177"/>
      <c r="AM43" s="176"/>
      <c r="AN43" s="176"/>
      <c r="AO43" s="176"/>
      <c r="AP43" s="9"/>
    </row>
    <row r="44" spans="1:42" s="2" customFormat="1" ht="12.75" x14ac:dyDescent="0.2">
      <c r="A44" s="660" t="s">
        <v>135</v>
      </c>
      <c r="B44" s="650"/>
      <c r="C44" s="661"/>
      <c r="D44" s="661"/>
      <c r="E44" s="661"/>
      <c r="F44" s="661"/>
      <c r="G44" s="661"/>
      <c r="H44" s="661"/>
      <c r="I44" s="661"/>
      <c r="J44" s="661"/>
      <c r="K44" s="661"/>
      <c r="L44" s="661"/>
      <c r="M44" s="662"/>
      <c r="N44" s="650"/>
      <c r="O44" s="661"/>
      <c r="P44" s="661"/>
      <c r="Q44" s="661"/>
      <c r="R44" s="661"/>
      <c r="S44" s="661"/>
      <c r="T44" s="661"/>
      <c r="U44" s="661"/>
      <c r="V44" s="661"/>
      <c r="W44" s="661"/>
      <c r="X44" s="661"/>
      <c r="Y44" s="662"/>
      <c r="Z44" s="650"/>
      <c r="AA44" s="661"/>
      <c r="AB44" s="661"/>
      <c r="AC44" s="662"/>
      <c r="AD44" s="650"/>
      <c r="AE44" s="661"/>
      <c r="AF44" s="661"/>
      <c r="AG44" s="662"/>
      <c r="AH44" s="650"/>
      <c r="AI44" s="661"/>
      <c r="AJ44" s="661"/>
      <c r="AK44" s="662"/>
      <c r="AL44" s="84">
        <f t="shared" ref="AL44:AL53" si="18">SUM(B44:M44)</f>
        <v>0</v>
      </c>
      <c r="AM44" s="83">
        <f t="shared" ref="AM44:AM53" si="19">SUM(N44:Y44)</f>
        <v>0</v>
      </c>
      <c r="AN44" s="83">
        <f t="shared" ref="AN44:AN53" si="20">SUM(Z44:AC44)</f>
        <v>0</v>
      </c>
      <c r="AO44" s="83">
        <f t="shared" ref="AO44:AO53" si="21">SUM(AD44:AG44)</f>
        <v>0</v>
      </c>
      <c r="AP44" s="85">
        <f t="shared" ref="AP44:AP53" si="22">SUM(AH44:AK44)</f>
        <v>0</v>
      </c>
    </row>
    <row r="45" spans="1:42" s="2" customFormat="1" ht="12.75" x14ac:dyDescent="0.2">
      <c r="A45" s="660" t="s">
        <v>135</v>
      </c>
      <c r="B45" s="650"/>
      <c r="C45" s="661"/>
      <c r="D45" s="661"/>
      <c r="E45" s="661"/>
      <c r="F45" s="661"/>
      <c r="G45" s="661"/>
      <c r="H45" s="661"/>
      <c r="I45" s="661"/>
      <c r="J45" s="661"/>
      <c r="K45" s="661"/>
      <c r="L45" s="661"/>
      <c r="M45" s="662"/>
      <c r="N45" s="650"/>
      <c r="O45" s="661"/>
      <c r="P45" s="661"/>
      <c r="Q45" s="661"/>
      <c r="R45" s="661"/>
      <c r="S45" s="661"/>
      <c r="T45" s="661"/>
      <c r="U45" s="661"/>
      <c r="V45" s="661"/>
      <c r="W45" s="661"/>
      <c r="X45" s="661"/>
      <c r="Y45" s="662"/>
      <c r="Z45" s="650"/>
      <c r="AA45" s="661"/>
      <c r="AB45" s="661"/>
      <c r="AC45" s="662"/>
      <c r="AD45" s="650"/>
      <c r="AE45" s="661"/>
      <c r="AF45" s="661"/>
      <c r="AG45" s="662"/>
      <c r="AH45" s="650"/>
      <c r="AI45" s="661"/>
      <c r="AJ45" s="661"/>
      <c r="AK45" s="662"/>
      <c r="AL45" s="84">
        <f t="shared" si="18"/>
        <v>0</v>
      </c>
      <c r="AM45" s="83">
        <f t="shared" si="19"/>
        <v>0</v>
      </c>
      <c r="AN45" s="83">
        <f t="shared" si="20"/>
        <v>0</v>
      </c>
      <c r="AO45" s="83">
        <f t="shared" si="21"/>
        <v>0</v>
      </c>
      <c r="AP45" s="85">
        <f t="shared" si="22"/>
        <v>0</v>
      </c>
    </row>
    <row r="46" spans="1:42" s="2" customFormat="1" ht="12.75" x14ac:dyDescent="0.2">
      <c r="A46" s="660" t="s">
        <v>135</v>
      </c>
      <c r="B46" s="650"/>
      <c r="C46" s="661"/>
      <c r="D46" s="661"/>
      <c r="E46" s="661"/>
      <c r="F46" s="661"/>
      <c r="G46" s="661"/>
      <c r="H46" s="661"/>
      <c r="I46" s="661"/>
      <c r="J46" s="661"/>
      <c r="K46" s="661"/>
      <c r="L46" s="661"/>
      <c r="M46" s="662"/>
      <c r="N46" s="650"/>
      <c r="O46" s="661"/>
      <c r="P46" s="661"/>
      <c r="Q46" s="661"/>
      <c r="R46" s="661"/>
      <c r="S46" s="661"/>
      <c r="T46" s="661"/>
      <c r="U46" s="661"/>
      <c r="V46" s="661"/>
      <c r="W46" s="661"/>
      <c r="X46" s="661"/>
      <c r="Y46" s="662"/>
      <c r="Z46" s="650"/>
      <c r="AA46" s="661"/>
      <c r="AB46" s="661"/>
      <c r="AC46" s="662"/>
      <c r="AD46" s="650"/>
      <c r="AE46" s="661"/>
      <c r="AF46" s="661"/>
      <c r="AG46" s="662"/>
      <c r="AH46" s="650"/>
      <c r="AI46" s="661"/>
      <c r="AJ46" s="661"/>
      <c r="AK46" s="662"/>
      <c r="AL46" s="84">
        <f t="shared" si="18"/>
        <v>0</v>
      </c>
      <c r="AM46" s="83">
        <f t="shared" si="19"/>
        <v>0</v>
      </c>
      <c r="AN46" s="83">
        <f t="shared" si="20"/>
        <v>0</v>
      </c>
      <c r="AO46" s="83">
        <f t="shared" si="21"/>
        <v>0</v>
      </c>
      <c r="AP46" s="85">
        <f t="shared" si="22"/>
        <v>0</v>
      </c>
    </row>
    <row r="47" spans="1:42" s="2" customFormat="1" ht="12.75" x14ac:dyDescent="0.2">
      <c r="A47" s="660" t="s">
        <v>135</v>
      </c>
      <c r="B47" s="650"/>
      <c r="C47" s="661"/>
      <c r="D47" s="661"/>
      <c r="E47" s="661"/>
      <c r="F47" s="661"/>
      <c r="G47" s="661"/>
      <c r="H47" s="661"/>
      <c r="I47" s="661"/>
      <c r="J47" s="661"/>
      <c r="K47" s="661"/>
      <c r="L47" s="661"/>
      <c r="M47" s="662"/>
      <c r="N47" s="650"/>
      <c r="O47" s="661"/>
      <c r="P47" s="661"/>
      <c r="Q47" s="661"/>
      <c r="R47" s="661"/>
      <c r="S47" s="661"/>
      <c r="T47" s="661"/>
      <c r="U47" s="661"/>
      <c r="V47" s="661"/>
      <c r="W47" s="661"/>
      <c r="X47" s="661"/>
      <c r="Y47" s="662"/>
      <c r="Z47" s="650"/>
      <c r="AA47" s="661"/>
      <c r="AB47" s="661"/>
      <c r="AC47" s="662"/>
      <c r="AD47" s="650"/>
      <c r="AE47" s="661"/>
      <c r="AF47" s="661"/>
      <c r="AG47" s="662"/>
      <c r="AH47" s="650"/>
      <c r="AI47" s="661"/>
      <c r="AJ47" s="661"/>
      <c r="AK47" s="662"/>
      <c r="AL47" s="84">
        <f t="shared" si="18"/>
        <v>0</v>
      </c>
      <c r="AM47" s="83">
        <f t="shared" si="19"/>
        <v>0</v>
      </c>
      <c r="AN47" s="83">
        <f t="shared" si="20"/>
        <v>0</v>
      </c>
      <c r="AO47" s="83">
        <f t="shared" si="21"/>
        <v>0</v>
      </c>
      <c r="AP47" s="85">
        <f t="shared" si="22"/>
        <v>0</v>
      </c>
    </row>
    <row r="48" spans="1:42" s="2" customFormat="1" ht="13.5" thickBot="1" x14ac:dyDescent="0.25">
      <c r="A48" s="660" t="s">
        <v>135</v>
      </c>
      <c r="B48" s="650"/>
      <c r="C48" s="661"/>
      <c r="D48" s="661"/>
      <c r="E48" s="661"/>
      <c r="F48" s="661"/>
      <c r="G48" s="661"/>
      <c r="H48" s="661"/>
      <c r="I48" s="661"/>
      <c r="J48" s="661"/>
      <c r="K48" s="661"/>
      <c r="L48" s="661"/>
      <c r="M48" s="662"/>
      <c r="N48" s="650"/>
      <c r="O48" s="661"/>
      <c r="P48" s="661"/>
      <c r="Q48" s="661"/>
      <c r="R48" s="661"/>
      <c r="S48" s="661"/>
      <c r="T48" s="661"/>
      <c r="U48" s="661"/>
      <c r="V48" s="661"/>
      <c r="W48" s="661"/>
      <c r="X48" s="661"/>
      <c r="Y48" s="662"/>
      <c r="Z48" s="650"/>
      <c r="AA48" s="661"/>
      <c r="AB48" s="661"/>
      <c r="AC48" s="662"/>
      <c r="AD48" s="650"/>
      <c r="AE48" s="661"/>
      <c r="AF48" s="661"/>
      <c r="AG48" s="662"/>
      <c r="AH48" s="650"/>
      <c r="AI48" s="661"/>
      <c r="AJ48" s="661"/>
      <c r="AK48" s="662"/>
      <c r="AL48" s="84">
        <f t="shared" si="18"/>
        <v>0</v>
      </c>
      <c r="AM48" s="83">
        <f t="shared" si="19"/>
        <v>0</v>
      </c>
      <c r="AN48" s="83">
        <f t="shared" si="20"/>
        <v>0</v>
      </c>
      <c r="AO48" s="83">
        <f t="shared" si="21"/>
        <v>0</v>
      </c>
      <c r="AP48" s="85">
        <f t="shared" si="22"/>
        <v>0</v>
      </c>
    </row>
    <row r="49" spans="1:42" s="2" customFormat="1" ht="12.75" hidden="1" x14ac:dyDescent="0.2">
      <c r="A49" s="660" t="s">
        <v>135</v>
      </c>
      <c r="B49" s="650"/>
      <c r="C49" s="661"/>
      <c r="D49" s="661"/>
      <c r="E49" s="661"/>
      <c r="F49" s="661"/>
      <c r="G49" s="661"/>
      <c r="H49" s="661"/>
      <c r="I49" s="661"/>
      <c r="J49" s="661"/>
      <c r="K49" s="661"/>
      <c r="L49" s="661"/>
      <c r="M49" s="662"/>
      <c r="N49" s="650"/>
      <c r="O49" s="661"/>
      <c r="P49" s="661"/>
      <c r="Q49" s="661"/>
      <c r="R49" s="661"/>
      <c r="S49" s="661"/>
      <c r="T49" s="661"/>
      <c r="U49" s="661"/>
      <c r="V49" s="661"/>
      <c r="W49" s="661"/>
      <c r="X49" s="661"/>
      <c r="Y49" s="662"/>
      <c r="Z49" s="650"/>
      <c r="AA49" s="661"/>
      <c r="AB49" s="661"/>
      <c r="AC49" s="662"/>
      <c r="AD49" s="650"/>
      <c r="AE49" s="661"/>
      <c r="AF49" s="661"/>
      <c r="AG49" s="662"/>
      <c r="AH49" s="650"/>
      <c r="AI49" s="661"/>
      <c r="AJ49" s="661"/>
      <c r="AK49" s="662"/>
      <c r="AL49" s="84">
        <f t="shared" si="18"/>
        <v>0</v>
      </c>
      <c r="AM49" s="83">
        <f t="shared" si="19"/>
        <v>0</v>
      </c>
      <c r="AN49" s="83">
        <f t="shared" si="20"/>
        <v>0</v>
      </c>
      <c r="AO49" s="83">
        <f t="shared" si="21"/>
        <v>0</v>
      </c>
      <c r="AP49" s="85">
        <f t="shared" si="22"/>
        <v>0</v>
      </c>
    </row>
    <row r="50" spans="1:42" s="2" customFormat="1" ht="12.75" hidden="1" x14ac:dyDescent="0.2">
      <c r="A50" s="660" t="s">
        <v>135</v>
      </c>
      <c r="B50" s="650"/>
      <c r="C50" s="661"/>
      <c r="D50" s="661"/>
      <c r="E50" s="661"/>
      <c r="F50" s="661"/>
      <c r="G50" s="661"/>
      <c r="H50" s="661"/>
      <c r="I50" s="661"/>
      <c r="J50" s="661"/>
      <c r="K50" s="661"/>
      <c r="L50" s="661"/>
      <c r="M50" s="662"/>
      <c r="N50" s="650"/>
      <c r="O50" s="661"/>
      <c r="P50" s="661"/>
      <c r="Q50" s="661"/>
      <c r="R50" s="661"/>
      <c r="S50" s="661"/>
      <c r="T50" s="661"/>
      <c r="U50" s="661"/>
      <c r="V50" s="661"/>
      <c r="W50" s="661"/>
      <c r="X50" s="661"/>
      <c r="Y50" s="662"/>
      <c r="Z50" s="650"/>
      <c r="AA50" s="661"/>
      <c r="AB50" s="661"/>
      <c r="AC50" s="662"/>
      <c r="AD50" s="650"/>
      <c r="AE50" s="661"/>
      <c r="AF50" s="661"/>
      <c r="AG50" s="662"/>
      <c r="AH50" s="650"/>
      <c r="AI50" s="661"/>
      <c r="AJ50" s="661"/>
      <c r="AK50" s="662"/>
      <c r="AL50" s="84">
        <f t="shared" si="18"/>
        <v>0</v>
      </c>
      <c r="AM50" s="83">
        <f t="shared" si="19"/>
        <v>0</v>
      </c>
      <c r="AN50" s="83">
        <f t="shared" si="20"/>
        <v>0</v>
      </c>
      <c r="AO50" s="83">
        <f t="shared" si="21"/>
        <v>0</v>
      </c>
      <c r="AP50" s="85">
        <f t="shared" si="22"/>
        <v>0</v>
      </c>
    </row>
    <row r="51" spans="1:42" s="2" customFormat="1" ht="12.75" hidden="1" x14ac:dyDescent="0.2">
      <c r="A51" s="660" t="s">
        <v>135</v>
      </c>
      <c r="B51" s="650"/>
      <c r="C51" s="661"/>
      <c r="D51" s="661"/>
      <c r="E51" s="661"/>
      <c r="F51" s="661"/>
      <c r="G51" s="661"/>
      <c r="H51" s="661"/>
      <c r="I51" s="661"/>
      <c r="J51" s="661"/>
      <c r="K51" s="661"/>
      <c r="L51" s="661"/>
      <c r="M51" s="662"/>
      <c r="N51" s="650"/>
      <c r="O51" s="661"/>
      <c r="P51" s="661"/>
      <c r="Q51" s="661"/>
      <c r="R51" s="661"/>
      <c r="S51" s="661"/>
      <c r="T51" s="661"/>
      <c r="U51" s="661"/>
      <c r="V51" s="661"/>
      <c r="W51" s="661"/>
      <c r="X51" s="661"/>
      <c r="Y51" s="662"/>
      <c r="Z51" s="650"/>
      <c r="AA51" s="661"/>
      <c r="AB51" s="661"/>
      <c r="AC51" s="662"/>
      <c r="AD51" s="650"/>
      <c r="AE51" s="661"/>
      <c r="AF51" s="661"/>
      <c r="AG51" s="662"/>
      <c r="AH51" s="650"/>
      <c r="AI51" s="661"/>
      <c r="AJ51" s="661"/>
      <c r="AK51" s="662"/>
      <c r="AL51" s="84">
        <f t="shared" si="18"/>
        <v>0</v>
      </c>
      <c r="AM51" s="83">
        <f t="shared" si="19"/>
        <v>0</v>
      </c>
      <c r="AN51" s="83">
        <f t="shared" si="20"/>
        <v>0</v>
      </c>
      <c r="AO51" s="83">
        <f t="shared" si="21"/>
        <v>0</v>
      </c>
      <c r="AP51" s="85">
        <f t="shared" si="22"/>
        <v>0</v>
      </c>
    </row>
    <row r="52" spans="1:42" s="2" customFormat="1" ht="12.75" hidden="1" x14ac:dyDescent="0.2">
      <c r="A52" s="660" t="s">
        <v>135</v>
      </c>
      <c r="B52" s="650"/>
      <c r="C52" s="661"/>
      <c r="D52" s="661"/>
      <c r="E52" s="661"/>
      <c r="F52" s="661"/>
      <c r="G52" s="661"/>
      <c r="H52" s="661"/>
      <c r="I52" s="661"/>
      <c r="J52" s="661"/>
      <c r="K52" s="661"/>
      <c r="L52" s="661"/>
      <c r="M52" s="662"/>
      <c r="N52" s="650"/>
      <c r="O52" s="661"/>
      <c r="P52" s="661"/>
      <c r="Q52" s="661"/>
      <c r="R52" s="661"/>
      <c r="S52" s="661"/>
      <c r="T52" s="661"/>
      <c r="U52" s="661"/>
      <c r="V52" s="661"/>
      <c r="W52" s="661"/>
      <c r="X52" s="661"/>
      <c r="Y52" s="662"/>
      <c r="Z52" s="650"/>
      <c r="AA52" s="661"/>
      <c r="AB52" s="661"/>
      <c r="AC52" s="662"/>
      <c r="AD52" s="650"/>
      <c r="AE52" s="661"/>
      <c r="AF52" s="661"/>
      <c r="AG52" s="662"/>
      <c r="AH52" s="650"/>
      <c r="AI52" s="661"/>
      <c r="AJ52" s="661"/>
      <c r="AK52" s="662"/>
      <c r="AL52" s="84">
        <f t="shared" si="18"/>
        <v>0</v>
      </c>
      <c r="AM52" s="83">
        <f t="shared" si="19"/>
        <v>0</v>
      </c>
      <c r="AN52" s="83">
        <f t="shared" si="20"/>
        <v>0</v>
      </c>
      <c r="AO52" s="83">
        <f t="shared" si="21"/>
        <v>0</v>
      </c>
      <c r="AP52" s="85">
        <f t="shared" si="22"/>
        <v>0</v>
      </c>
    </row>
    <row r="53" spans="1:42" s="2" customFormat="1" ht="13.5" hidden="1" thickBot="1" x14ac:dyDescent="0.25">
      <c r="A53" s="723" t="s">
        <v>135</v>
      </c>
      <c r="B53" s="692"/>
      <c r="C53" s="693"/>
      <c r="D53" s="693"/>
      <c r="E53" s="693"/>
      <c r="F53" s="693"/>
      <c r="G53" s="693"/>
      <c r="H53" s="693"/>
      <c r="I53" s="693"/>
      <c r="J53" s="693"/>
      <c r="K53" s="693"/>
      <c r="L53" s="693"/>
      <c r="M53" s="694"/>
      <c r="N53" s="692"/>
      <c r="O53" s="693"/>
      <c r="P53" s="693"/>
      <c r="Q53" s="693"/>
      <c r="R53" s="693"/>
      <c r="S53" s="693"/>
      <c r="T53" s="693"/>
      <c r="U53" s="693"/>
      <c r="V53" s="693"/>
      <c r="W53" s="693"/>
      <c r="X53" s="693"/>
      <c r="Y53" s="694"/>
      <c r="Z53" s="692"/>
      <c r="AA53" s="693"/>
      <c r="AB53" s="693"/>
      <c r="AC53" s="694"/>
      <c r="AD53" s="692"/>
      <c r="AE53" s="693"/>
      <c r="AF53" s="693"/>
      <c r="AG53" s="694"/>
      <c r="AH53" s="692"/>
      <c r="AI53" s="693"/>
      <c r="AJ53" s="693"/>
      <c r="AK53" s="694"/>
      <c r="AL53" s="86">
        <f t="shared" si="18"/>
        <v>0</v>
      </c>
      <c r="AM53" s="87">
        <f t="shared" si="19"/>
        <v>0</v>
      </c>
      <c r="AN53" s="87">
        <f t="shared" si="20"/>
        <v>0</v>
      </c>
      <c r="AO53" s="87">
        <f t="shared" si="21"/>
        <v>0</v>
      </c>
      <c r="AP53" s="88">
        <f t="shared" si="22"/>
        <v>0</v>
      </c>
    </row>
    <row r="54" spans="1:42" s="8" customFormat="1" ht="13.5" thickBot="1" x14ac:dyDescent="0.25">
      <c r="A54" s="92" t="s">
        <v>106</v>
      </c>
      <c r="B54" s="173">
        <f>SUM(B44:B53)</f>
        <v>0</v>
      </c>
      <c r="C54" s="171">
        <f t="shared" ref="C54:AK54" si="23">SUM(C44:C53)</f>
        <v>0</v>
      </c>
      <c r="D54" s="171">
        <f t="shared" si="23"/>
        <v>0</v>
      </c>
      <c r="E54" s="171">
        <f t="shared" si="23"/>
        <v>0</v>
      </c>
      <c r="F54" s="171">
        <f t="shared" si="23"/>
        <v>0</v>
      </c>
      <c r="G54" s="171">
        <f t="shared" si="23"/>
        <v>0</v>
      </c>
      <c r="H54" s="171">
        <f t="shared" si="23"/>
        <v>0</v>
      </c>
      <c r="I54" s="171">
        <f t="shared" si="23"/>
        <v>0</v>
      </c>
      <c r="J54" s="171">
        <f t="shared" si="23"/>
        <v>0</v>
      </c>
      <c r="K54" s="171">
        <f t="shared" si="23"/>
        <v>0</v>
      </c>
      <c r="L54" s="171">
        <f t="shared" si="23"/>
        <v>0</v>
      </c>
      <c r="M54" s="174">
        <f t="shared" si="23"/>
        <v>0</v>
      </c>
      <c r="N54" s="173">
        <f t="shared" si="23"/>
        <v>0</v>
      </c>
      <c r="O54" s="171">
        <f t="shared" si="23"/>
        <v>0</v>
      </c>
      <c r="P54" s="171">
        <f t="shared" si="23"/>
        <v>0</v>
      </c>
      <c r="Q54" s="171">
        <f t="shared" si="23"/>
        <v>0</v>
      </c>
      <c r="R54" s="171">
        <f t="shared" si="23"/>
        <v>0</v>
      </c>
      <c r="S54" s="171">
        <f t="shared" si="23"/>
        <v>0</v>
      </c>
      <c r="T54" s="171">
        <f t="shared" si="23"/>
        <v>0</v>
      </c>
      <c r="U54" s="171">
        <f t="shared" si="23"/>
        <v>0</v>
      </c>
      <c r="V54" s="171">
        <f t="shared" si="23"/>
        <v>0</v>
      </c>
      <c r="W54" s="171">
        <f t="shared" si="23"/>
        <v>0</v>
      </c>
      <c r="X54" s="171">
        <f t="shared" si="23"/>
        <v>0</v>
      </c>
      <c r="Y54" s="174">
        <f t="shared" si="23"/>
        <v>0</v>
      </c>
      <c r="Z54" s="173">
        <f t="shared" si="23"/>
        <v>0</v>
      </c>
      <c r="AA54" s="171">
        <f t="shared" si="23"/>
        <v>0</v>
      </c>
      <c r="AB54" s="171">
        <f t="shared" si="23"/>
        <v>0</v>
      </c>
      <c r="AC54" s="174">
        <f t="shared" si="23"/>
        <v>0</v>
      </c>
      <c r="AD54" s="173">
        <f t="shared" si="23"/>
        <v>0</v>
      </c>
      <c r="AE54" s="171">
        <f t="shared" si="23"/>
        <v>0</v>
      </c>
      <c r="AF54" s="171">
        <f t="shared" si="23"/>
        <v>0</v>
      </c>
      <c r="AG54" s="174">
        <f t="shared" si="23"/>
        <v>0</v>
      </c>
      <c r="AH54" s="173">
        <f t="shared" si="23"/>
        <v>0</v>
      </c>
      <c r="AI54" s="171">
        <f t="shared" si="23"/>
        <v>0</v>
      </c>
      <c r="AJ54" s="171">
        <f t="shared" si="23"/>
        <v>0</v>
      </c>
      <c r="AK54" s="174">
        <f t="shared" si="23"/>
        <v>0</v>
      </c>
      <c r="AL54" s="173">
        <f>SUM(AL44:AL53)</f>
        <v>0</v>
      </c>
      <c r="AM54" s="171">
        <f>SUM(AM44:AM53)</f>
        <v>0</v>
      </c>
      <c r="AN54" s="171">
        <f>SUM(AN44:AN53)</f>
        <v>0</v>
      </c>
      <c r="AO54" s="171">
        <f>SUM(AO44:AO53)</f>
        <v>0</v>
      </c>
      <c r="AP54" s="174">
        <f>SUM(AP44:AP53)</f>
        <v>0</v>
      </c>
    </row>
    <row r="55" spans="1:42" s="2" customFormat="1" ht="25.5" x14ac:dyDescent="0.2">
      <c r="A55" s="182" t="s">
        <v>133</v>
      </c>
      <c r="B55" s="183"/>
      <c r="C55" s="184"/>
      <c r="D55" s="184"/>
      <c r="E55" s="184"/>
      <c r="F55" s="184"/>
      <c r="G55" s="184"/>
      <c r="H55" s="184"/>
      <c r="I55" s="184"/>
      <c r="J55" s="184"/>
      <c r="K55" s="184"/>
      <c r="L55" s="184"/>
      <c r="M55" s="185"/>
      <c r="N55" s="183"/>
      <c r="O55" s="184"/>
      <c r="P55" s="184"/>
      <c r="Q55" s="184"/>
      <c r="R55" s="184"/>
      <c r="S55" s="184"/>
      <c r="T55" s="184"/>
      <c r="U55" s="184"/>
      <c r="V55" s="184"/>
      <c r="W55" s="184"/>
      <c r="X55" s="184"/>
      <c r="Y55" s="185"/>
      <c r="Z55" s="183"/>
      <c r="AA55" s="184"/>
      <c r="AB55" s="184"/>
      <c r="AC55" s="185"/>
      <c r="AD55" s="183"/>
      <c r="AE55" s="184"/>
      <c r="AF55" s="184"/>
      <c r="AG55" s="185"/>
      <c r="AH55" s="183"/>
      <c r="AI55" s="184"/>
      <c r="AJ55" s="184"/>
      <c r="AK55" s="185"/>
      <c r="AL55" s="183"/>
      <c r="AM55" s="184"/>
      <c r="AN55" s="184"/>
      <c r="AO55" s="184"/>
      <c r="AP55" s="185"/>
    </row>
    <row r="56" spans="1:42" s="2" customFormat="1" ht="12.75" x14ac:dyDescent="0.2">
      <c r="A56" s="660" t="s">
        <v>135</v>
      </c>
      <c r="B56" s="650"/>
      <c r="C56" s="661"/>
      <c r="D56" s="661"/>
      <c r="E56" s="661"/>
      <c r="F56" s="661"/>
      <c r="G56" s="661"/>
      <c r="H56" s="661"/>
      <c r="I56" s="661"/>
      <c r="J56" s="661"/>
      <c r="K56" s="661"/>
      <c r="L56" s="661"/>
      <c r="M56" s="662"/>
      <c r="N56" s="650"/>
      <c r="O56" s="661"/>
      <c r="P56" s="661"/>
      <c r="Q56" s="661"/>
      <c r="R56" s="661"/>
      <c r="S56" s="661"/>
      <c r="T56" s="661"/>
      <c r="U56" s="661"/>
      <c r="V56" s="661"/>
      <c r="W56" s="661"/>
      <c r="X56" s="661"/>
      <c r="Y56" s="662"/>
      <c r="Z56" s="650"/>
      <c r="AA56" s="661"/>
      <c r="AB56" s="661"/>
      <c r="AC56" s="662"/>
      <c r="AD56" s="650"/>
      <c r="AE56" s="661"/>
      <c r="AF56" s="661"/>
      <c r="AG56" s="662"/>
      <c r="AH56" s="650"/>
      <c r="AI56" s="661"/>
      <c r="AJ56" s="661"/>
      <c r="AK56" s="662"/>
      <c r="AL56" s="84">
        <f t="shared" ref="AL56:AL65" si="24">SUM(B56:M56)</f>
        <v>0</v>
      </c>
      <c r="AM56" s="83">
        <f t="shared" ref="AM56:AM65" si="25">SUM(N56:Y56)</f>
        <v>0</v>
      </c>
      <c r="AN56" s="83">
        <f t="shared" ref="AN56:AN65" si="26">SUM(Z56:AC56)</f>
        <v>0</v>
      </c>
      <c r="AO56" s="83">
        <f t="shared" ref="AO56:AO65" si="27">SUM(AD56:AG56)</f>
        <v>0</v>
      </c>
      <c r="AP56" s="85">
        <f t="shared" ref="AP56:AP65" si="28">SUM(AH56:AK56)</f>
        <v>0</v>
      </c>
    </row>
    <row r="57" spans="1:42" s="2" customFormat="1" ht="12.75" x14ac:dyDescent="0.2">
      <c r="A57" s="660" t="s">
        <v>135</v>
      </c>
      <c r="B57" s="650"/>
      <c r="C57" s="661"/>
      <c r="D57" s="661"/>
      <c r="E57" s="661"/>
      <c r="F57" s="661"/>
      <c r="G57" s="661"/>
      <c r="H57" s="661"/>
      <c r="I57" s="661"/>
      <c r="J57" s="661"/>
      <c r="K57" s="661"/>
      <c r="L57" s="661"/>
      <c r="M57" s="662"/>
      <c r="N57" s="650"/>
      <c r="O57" s="661"/>
      <c r="P57" s="661"/>
      <c r="Q57" s="661"/>
      <c r="R57" s="661"/>
      <c r="S57" s="661"/>
      <c r="T57" s="661"/>
      <c r="U57" s="661"/>
      <c r="V57" s="661"/>
      <c r="W57" s="661"/>
      <c r="X57" s="661"/>
      <c r="Y57" s="662"/>
      <c r="Z57" s="650"/>
      <c r="AA57" s="661"/>
      <c r="AB57" s="661"/>
      <c r="AC57" s="662"/>
      <c r="AD57" s="650"/>
      <c r="AE57" s="661"/>
      <c r="AF57" s="661"/>
      <c r="AG57" s="662"/>
      <c r="AH57" s="650"/>
      <c r="AI57" s="661"/>
      <c r="AJ57" s="661"/>
      <c r="AK57" s="662"/>
      <c r="AL57" s="84">
        <f t="shared" si="24"/>
        <v>0</v>
      </c>
      <c r="AM57" s="83">
        <f t="shared" si="25"/>
        <v>0</v>
      </c>
      <c r="AN57" s="83">
        <f t="shared" si="26"/>
        <v>0</v>
      </c>
      <c r="AO57" s="83">
        <f t="shared" si="27"/>
        <v>0</v>
      </c>
      <c r="AP57" s="85">
        <f t="shared" si="28"/>
        <v>0</v>
      </c>
    </row>
    <row r="58" spans="1:42" s="2" customFormat="1" ht="12.75" x14ac:dyDescent="0.2">
      <c r="A58" s="660" t="s">
        <v>135</v>
      </c>
      <c r="B58" s="650"/>
      <c r="C58" s="661"/>
      <c r="D58" s="661"/>
      <c r="E58" s="661"/>
      <c r="F58" s="661"/>
      <c r="G58" s="661"/>
      <c r="H58" s="661"/>
      <c r="I58" s="661"/>
      <c r="J58" s="661"/>
      <c r="K58" s="661"/>
      <c r="L58" s="661"/>
      <c r="M58" s="662"/>
      <c r="N58" s="650"/>
      <c r="O58" s="661"/>
      <c r="P58" s="661"/>
      <c r="Q58" s="661"/>
      <c r="R58" s="661"/>
      <c r="S58" s="661"/>
      <c r="T58" s="661"/>
      <c r="U58" s="661"/>
      <c r="V58" s="661"/>
      <c r="W58" s="661"/>
      <c r="X58" s="661"/>
      <c r="Y58" s="662"/>
      <c r="Z58" s="650"/>
      <c r="AA58" s="661"/>
      <c r="AB58" s="661"/>
      <c r="AC58" s="662"/>
      <c r="AD58" s="650"/>
      <c r="AE58" s="661"/>
      <c r="AF58" s="661"/>
      <c r="AG58" s="662"/>
      <c r="AH58" s="650"/>
      <c r="AI58" s="661"/>
      <c r="AJ58" s="661"/>
      <c r="AK58" s="662"/>
      <c r="AL58" s="84">
        <f t="shared" si="24"/>
        <v>0</v>
      </c>
      <c r="AM58" s="83">
        <f t="shared" si="25"/>
        <v>0</v>
      </c>
      <c r="AN58" s="83">
        <f t="shared" si="26"/>
        <v>0</v>
      </c>
      <c r="AO58" s="83">
        <f t="shared" si="27"/>
        <v>0</v>
      </c>
      <c r="AP58" s="85">
        <f t="shared" si="28"/>
        <v>0</v>
      </c>
    </row>
    <row r="59" spans="1:42" s="2" customFormat="1" ht="12.75" x14ac:dyDescent="0.2">
      <c r="A59" s="660" t="s">
        <v>135</v>
      </c>
      <c r="B59" s="650"/>
      <c r="C59" s="661"/>
      <c r="D59" s="661"/>
      <c r="E59" s="661"/>
      <c r="F59" s="661"/>
      <c r="G59" s="661"/>
      <c r="H59" s="661"/>
      <c r="I59" s="661"/>
      <c r="J59" s="661"/>
      <c r="K59" s="661"/>
      <c r="L59" s="661"/>
      <c r="M59" s="662"/>
      <c r="N59" s="650"/>
      <c r="O59" s="661"/>
      <c r="P59" s="661"/>
      <c r="Q59" s="661"/>
      <c r="R59" s="661"/>
      <c r="S59" s="661"/>
      <c r="T59" s="661"/>
      <c r="U59" s="661"/>
      <c r="V59" s="661"/>
      <c r="W59" s="661"/>
      <c r="X59" s="661"/>
      <c r="Y59" s="662"/>
      <c r="Z59" s="650"/>
      <c r="AA59" s="661"/>
      <c r="AB59" s="661"/>
      <c r="AC59" s="662"/>
      <c r="AD59" s="650"/>
      <c r="AE59" s="661"/>
      <c r="AF59" s="661"/>
      <c r="AG59" s="662"/>
      <c r="AH59" s="650"/>
      <c r="AI59" s="661"/>
      <c r="AJ59" s="661"/>
      <c r="AK59" s="662"/>
      <c r="AL59" s="84">
        <f t="shared" si="24"/>
        <v>0</v>
      </c>
      <c r="AM59" s="83">
        <f t="shared" si="25"/>
        <v>0</v>
      </c>
      <c r="AN59" s="83">
        <f t="shared" si="26"/>
        <v>0</v>
      </c>
      <c r="AO59" s="83">
        <f t="shared" si="27"/>
        <v>0</v>
      </c>
      <c r="AP59" s="85">
        <f t="shared" si="28"/>
        <v>0</v>
      </c>
    </row>
    <row r="60" spans="1:42" s="2" customFormat="1" ht="13.5" thickBot="1" x14ac:dyDescent="0.25">
      <c r="A60" s="660" t="s">
        <v>135</v>
      </c>
      <c r="B60" s="650"/>
      <c r="C60" s="661"/>
      <c r="D60" s="661"/>
      <c r="E60" s="661"/>
      <c r="F60" s="661"/>
      <c r="G60" s="661"/>
      <c r="H60" s="661"/>
      <c r="I60" s="661"/>
      <c r="J60" s="661"/>
      <c r="K60" s="661"/>
      <c r="L60" s="661"/>
      <c r="M60" s="662"/>
      <c r="N60" s="650"/>
      <c r="O60" s="661"/>
      <c r="P60" s="661"/>
      <c r="Q60" s="661"/>
      <c r="R60" s="661"/>
      <c r="S60" s="661"/>
      <c r="T60" s="661"/>
      <c r="U60" s="661"/>
      <c r="V60" s="661"/>
      <c r="W60" s="661"/>
      <c r="X60" s="661"/>
      <c r="Y60" s="662"/>
      <c r="Z60" s="650"/>
      <c r="AA60" s="661"/>
      <c r="AB60" s="661"/>
      <c r="AC60" s="662"/>
      <c r="AD60" s="650"/>
      <c r="AE60" s="661"/>
      <c r="AF60" s="661"/>
      <c r="AG60" s="662"/>
      <c r="AH60" s="650"/>
      <c r="AI60" s="661"/>
      <c r="AJ60" s="661"/>
      <c r="AK60" s="662"/>
      <c r="AL60" s="84">
        <f t="shared" si="24"/>
        <v>0</v>
      </c>
      <c r="AM60" s="83">
        <f t="shared" si="25"/>
        <v>0</v>
      </c>
      <c r="AN60" s="83">
        <f t="shared" si="26"/>
        <v>0</v>
      </c>
      <c r="AO60" s="83">
        <f t="shared" si="27"/>
        <v>0</v>
      </c>
      <c r="AP60" s="85">
        <f t="shared" si="28"/>
        <v>0</v>
      </c>
    </row>
    <row r="61" spans="1:42" s="2" customFormat="1" ht="12.75" hidden="1" x14ac:dyDescent="0.2">
      <c r="A61" s="660" t="s">
        <v>135</v>
      </c>
      <c r="B61" s="650"/>
      <c r="C61" s="661"/>
      <c r="D61" s="661"/>
      <c r="E61" s="661"/>
      <c r="F61" s="661"/>
      <c r="G61" s="661"/>
      <c r="H61" s="661"/>
      <c r="I61" s="661"/>
      <c r="J61" s="661"/>
      <c r="K61" s="661"/>
      <c r="L61" s="661"/>
      <c r="M61" s="662"/>
      <c r="N61" s="650"/>
      <c r="O61" s="661"/>
      <c r="P61" s="661"/>
      <c r="Q61" s="661"/>
      <c r="R61" s="661"/>
      <c r="S61" s="661"/>
      <c r="T61" s="661"/>
      <c r="U61" s="661"/>
      <c r="V61" s="661"/>
      <c r="W61" s="661"/>
      <c r="X61" s="661"/>
      <c r="Y61" s="662"/>
      <c r="Z61" s="650"/>
      <c r="AA61" s="661"/>
      <c r="AB61" s="661"/>
      <c r="AC61" s="662"/>
      <c r="AD61" s="650"/>
      <c r="AE61" s="661"/>
      <c r="AF61" s="661"/>
      <c r="AG61" s="662"/>
      <c r="AH61" s="650"/>
      <c r="AI61" s="661"/>
      <c r="AJ61" s="661"/>
      <c r="AK61" s="662"/>
      <c r="AL61" s="84">
        <f t="shared" si="24"/>
        <v>0</v>
      </c>
      <c r="AM61" s="83">
        <f t="shared" si="25"/>
        <v>0</v>
      </c>
      <c r="AN61" s="83">
        <f t="shared" si="26"/>
        <v>0</v>
      </c>
      <c r="AO61" s="83">
        <f t="shared" si="27"/>
        <v>0</v>
      </c>
      <c r="AP61" s="85">
        <f t="shared" si="28"/>
        <v>0</v>
      </c>
    </row>
    <row r="62" spans="1:42" s="2" customFormat="1" ht="12.75" hidden="1" x14ac:dyDescent="0.2">
      <c r="A62" s="660" t="s">
        <v>135</v>
      </c>
      <c r="B62" s="650"/>
      <c r="C62" s="661"/>
      <c r="D62" s="661"/>
      <c r="E62" s="661"/>
      <c r="F62" s="661"/>
      <c r="G62" s="661"/>
      <c r="H62" s="661"/>
      <c r="I62" s="661"/>
      <c r="J62" s="661"/>
      <c r="K62" s="661"/>
      <c r="L62" s="661"/>
      <c r="M62" s="662"/>
      <c r="N62" s="650"/>
      <c r="O62" s="661"/>
      <c r="P62" s="661"/>
      <c r="Q62" s="661"/>
      <c r="R62" s="661"/>
      <c r="S62" s="661"/>
      <c r="T62" s="661"/>
      <c r="U62" s="661"/>
      <c r="V62" s="661"/>
      <c r="W62" s="661"/>
      <c r="X62" s="661"/>
      <c r="Y62" s="662"/>
      <c r="Z62" s="650"/>
      <c r="AA62" s="661"/>
      <c r="AB62" s="661"/>
      <c r="AC62" s="662"/>
      <c r="AD62" s="650"/>
      <c r="AE62" s="661"/>
      <c r="AF62" s="661"/>
      <c r="AG62" s="662"/>
      <c r="AH62" s="650"/>
      <c r="AI62" s="661"/>
      <c r="AJ62" s="661"/>
      <c r="AK62" s="662"/>
      <c r="AL62" s="84">
        <f t="shared" si="24"/>
        <v>0</v>
      </c>
      <c r="AM62" s="83">
        <f t="shared" si="25"/>
        <v>0</v>
      </c>
      <c r="AN62" s="83">
        <f t="shared" si="26"/>
        <v>0</v>
      </c>
      <c r="AO62" s="83">
        <f t="shared" si="27"/>
        <v>0</v>
      </c>
      <c r="AP62" s="85">
        <f t="shared" si="28"/>
        <v>0</v>
      </c>
    </row>
    <row r="63" spans="1:42" s="2" customFormat="1" ht="12.75" hidden="1" x14ac:dyDescent="0.2">
      <c r="A63" s="660" t="s">
        <v>135</v>
      </c>
      <c r="B63" s="650"/>
      <c r="C63" s="661"/>
      <c r="D63" s="661"/>
      <c r="E63" s="661"/>
      <c r="F63" s="661"/>
      <c r="G63" s="661"/>
      <c r="H63" s="661"/>
      <c r="I63" s="661"/>
      <c r="J63" s="661"/>
      <c r="K63" s="661"/>
      <c r="L63" s="661"/>
      <c r="M63" s="662"/>
      <c r="N63" s="650"/>
      <c r="O63" s="661"/>
      <c r="P63" s="661"/>
      <c r="Q63" s="661"/>
      <c r="R63" s="661"/>
      <c r="S63" s="661"/>
      <c r="T63" s="661"/>
      <c r="U63" s="661"/>
      <c r="V63" s="661"/>
      <c r="W63" s="661"/>
      <c r="X63" s="661"/>
      <c r="Y63" s="662"/>
      <c r="Z63" s="650"/>
      <c r="AA63" s="661"/>
      <c r="AB63" s="661"/>
      <c r="AC63" s="662"/>
      <c r="AD63" s="650"/>
      <c r="AE63" s="661"/>
      <c r="AF63" s="661"/>
      <c r="AG63" s="662"/>
      <c r="AH63" s="650"/>
      <c r="AI63" s="661"/>
      <c r="AJ63" s="661"/>
      <c r="AK63" s="662"/>
      <c r="AL63" s="84">
        <f t="shared" si="24"/>
        <v>0</v>
      </c>
      <c r="AM63" s="83">
        <f t="shared" si="25"/>
        <v>0</v>
      </c>
      <c r="AN63" s="83">
        <f t="shared" si="26"/>
        <v>0</v>
      </c>
      <c r="AO63" s="83">
        <f t="shared" si="27"/>
        <v>0</v>
      </c>
      <c r="AP63" s="85">
        <f t="shared" si="28"/>
        <v>0</v>
      </c>
    </row>
    <row r="64" spans="1:42" s="2" customFormat="1" ht="12.75" hidden="1" x14ac:dyDescent="0.2">
      <c r="A64" s="660" t="s">
        <v>135</v>
      </c>
      <c r="B64" s="650"/>
      <c r="C64" s="661"/>
      <c r="D64" s="661"/>
      <c r="E64" s="661"/>
      <c r="F64" s="661"/>
      <c r="G64" s="661"/>
      <c r="H64" s="661"/>
      <c r="I64" s="661"/>
      <c r="J64" s="661"/>
      <c r="K64" s="661"/>
      <c r="L64" s="661"/>
      <c r="M64" s="662"/>
      <c r="N64" s="650"/>
      <c r="O64" s="661"/>
      <c r="P64" s="661"/>
      <c r="Q64" s="661"/>
      <c r="R64" s="661"/>
      <c r="S64" s="661"/>
      <c r="T64" s="661"/>
      <c r="U64" s="661"/>
      <c r="V64" s="661"/>
      <c r="W64" s="661"/>
      <c r="X64" s="661"/>
      <c r="Y64" s="662"/>
      <c r="Z64" s="650"/>
      <c r="AA64" s="661"/>
      <c r="AB64" s="661"/>
      <c r="AC64" s="662"/>
      <c r="AD64" s="650"/>
      <c r="AE64" s="661"/>
      <c r="AF64" s="661"/>
      <c r="AG64" s="662"/>
      <c r="AH64" s="650"/>
      <c r="AI64" s="661"/>
      <c r="AJ64" s="661"/>
      <c r="AK64" s="662"/>
      <c r="AL64" s="84">
        <f t="shared" si="24"/>
        <v>0</v>
      </c>
      <c r="AM64" s="83">
        <f t="shared" si="25"/>
        <v>0</v>
      </c>
      <c r="AN64" s="83">
        <f t="shared" si="26"/>
        <v>0</v>
      </c>
      <c r="AO64" s="83">
        <f t="shared" si="27"/>
        <v>0</v>
      </c>
      <c r="AP64" s="85">
        <f t="shared" si="28"/>
        <v>0</v>
      </c>
    </row>
    <row r="65" spans="1:42" s="2" customFormat="1" ht="13.5" hidden="1" thickBot="1" x14ac:dyDescent="0.25">
      <c r="A65" s="722" t="s">
        <v>135</v>
      </c>
      <c r="B65" s="690"/>
      <c r="C65" s="688"/>
      <c r="D65" s="688"/>
      <c r="E65" s="688"/>
      <c r="F65" s="688"/>
      <c r="G65" s="688"/>
      <c r="H65" s="688"/>
      <c r="I65" s="688"/>
      <c r="J65" s="688"/>
      <c r="K65" s="688"/>
      <c r="L65" s="688"/>
      <c r="M65" s="691"/>
      <c r="N65" s="690"/>
      <c r="O65" s="688"/>
      <c r="P65" s="688"/>
      <c r="Q65" s="688"/>
      <c r="R65" s="688"/>
      <c r="S65" s="688"/>
      <c r="T65" s="688"/>
      <c r="U65" s="688"/>
      <c r="V65" s="688"/>
      <c r="W65" s="688"/>
      <c r="X65" s="688"/>
      <c r="Y65" s="691"/>
      <c r="Z65" s="690"/>
      <c r="AA65" s="688"/>
      <c r="AB65" s="688"/>
      <c r="AC65" s="691"/>
      <c r="AD65" s="690"/>
      <c r="AE65" s="688"/>
      <c r="AF65" s="688"/>
      <c r="AG65" s="691"/>
      <c r="AH65" s="690"/>
      <c r="AI65" s="688"/>
      <c r="AJ65" s="688"/>
      <c r="AK65" s="691"/>
      <c r="AL65" s="89">
        <f t="shared" si="24"/>
        <v>0</v>
      </c>
      <c r="AM65" s="90">
        <f t="shared" si="25"/>
        <v>0</v>
      </c>
      <c r="AN65" s="90">
        <f t="shared" si="26"/>
        <v>0</v>
      </c>
      <c r="AO65" s="90">
        <f t="shared" si="27"/>
        <v>0</v>
      </c>
      <c r="AP65" s="91">
        <f t="shared" si="28"/>
        <v>0</v>
      </c>
    </row>
    <row r="66" spans="1:42" s="8" customFormat="1" ht="13.5" thickBot="1" x14ac:dyDescent="0.25">
      <c r="A66" s="92" t="s">
        <v>106</v>
      </c>
      <c r="B66" s="173">
        <f>SUM(B56:B65)</f>
        <v>0</v>
      </c>
      <c r="C66" s="171">
        <f t="shared" ref="C66:AK66" si="29">SUM(C56:C65)</f>
        <v>0</v>
      </c>
      <c r="D66" s="171">
        <f t="shared" si="29"/>
        <v>0</v>
      </c>
      <c r="E66" s="171">
        <f t="shared" si="29"/>
        <v>0</v>
      </c>
      <c r="F66" s="171">
        <f t="shared" si="29"/>
        <v>0</v>
      </c>
      <c r="G66" s="171">
        <f t="shared" si="29"/>
        <v>0</v>
      </c>
      <c r="H66" s="171">
        <f t="shared" si="29"/>
        <v>0</v>
      </c>
      <c r="I66" s="171">
        <f t="shared" si="29"/>
        <v>0</v>
      </c>
      <c r="J66" s="171">
        <f t="shared" si="29"/>
        <v>0</v>
      </c>
      <c r="K66" s="171">
        <f t="shared" si="29"/>
        <v>0</v>
      </c>
      <c r="L66" s="171">
        <f t="shared" si="29"/>
        <v>0</v>
      </c>
      <c r="M66" s="174">
        <f t="shared" si="29"/>
        <v>0</v>
      </c>
      <c r="N66" s="173">
        <f t="shared" si="29"/>
        <v>0</v>
      </c>
      <c r="O66" s="171">
        <f t="shared" si="29"/>
        <v>0</v>
      </c>
      <c r="P66" s="171">
        <f t="shared" si="29"/>
        <v>0</v>
      </c>
      <c r="Q66" s="171">
        <f t="shared" si="29"/>
        <v>0</v>
      </c>
      <c r="R66" s="171">
        <f t="shared" si="29"/>
        <v>0</v>
      </c>
      <c r="S66" s="171">
        <f t="shared" si="29"/>
        <v>0</v>
      </c>
      <c r="T66" s="171">
        <f t="shared" si="29"/>
        <v>0</v>
      </c>
      <c r="U66" s="171">
        <f t="shared" si="29"/>
        <v>0</v>
      </c>
      <c r="V66" s="171">
        <f t="shared" si="29"/>
        <v>0</v>
      </c>
      <c r="W66" s="171">
        <f t="shared" si="29"/>
        <v>0</v>
      </c>
      <c r="X66" s="171">
        <f t="shared" si="29"/>
        <v>0</v>
      </c>
      <c r="Y66" s="174">
        <f t="shared" si="29"/>
        <v>0</v>
      </c>
      <c r="Z66" s="173">
        <f t="shared" si="29"/>
        <v>0</v>
      </c>
      <c r="AA66" s="171">
        <f t="shared" si="29"/>
        <v>0</v>
      </c>
      <c r="AB66" s="171">
        <f t="shared" si="29"/>
        <v>0</v>
      </c>
      <c r="AC66" s="174">
        <f t="shared" si="29"/>
        <v>0</v>
      </c>
      <c r="AD66" s="173">
        <f t="shared" si="29"/>
        <v>0</v>
      </c>
      <c r="AE66" s="171">
        <f t="shared" si="29"/>
        <v>0</v>
      </c>
      <c r="AF66" s="171">
        <f t="shared" si="29"/>
        <v>0</v>
      </c>
      <c r="AG66" s="174">
        <f t="shared" si="29"/>
        <v>0</v>
      </c>
      <c r="AH66" s="173">
        <f t="shared" si="29"/>
        <v>0</v>
      </c>
      <c r="AI66" s="171">
        <f t="shared" si="29"/>
        <v>0</v>
      </c>
      <c r="AJ66" s="171">
        <f t="shared" si="29"/>
        <v>0</v>
      </c>
      <c r="AK66" s="174">
        <f t="shared" si="29"/>
        <v>0</v>
      </c>
      <c r="AL66" s="173">
        <f>SUM(AL56:AL65)</f>
        <v>0</v>
      </c>
      <c r="AM66" s="171">
        <f>SUM(AM56:AM65)</f>
        <v>0</v>
      </c>
      <c r="AN66" s="171">
        <f>SUM(AN56:AN65)</f>
        <v>0</v>
      </c>
      <c r="AO66" s="171">
        <f>SUM(AO56:AO65)</f>
        <v>0</v>
      </c>
      <c r="AP66" s="174">
        <f>SUM(AP56:AP65)</f>
        <v>0</v>
      </c>
    </row>
    <row r="67" spans="1:42" s="8" customFormat="1" ht="13.5" thickBot="1" x14ac:dyDescent="0.25">
      <c r="A67" s="187" t="s">
        <v>134</v>
      </c>
      <c r="B67" s="188">
        <f>B42+B54+B66</f>
        <v>0</v>
      </c>
      <c r="C67" s="189">
        <f t="shared" ref="C67:AK67" si="30">C42+C54+C66</f>
        <v>0</v>
      </c>
      <c r="D67" s="189">
        <f t="shared" si="30"/>
        <v>0</v>
      </c>
      <c r="E67" s="189">
        <f t="shared" si="30"/>
        <v>0</v>
      </c>
      <c r="F67" s="189">
        <f t="shared" si="30"/>
        <v>0</v>
      </c>
      <c r="G67" s="189">
        <f t="shared" si="30"/>
        <v>0</v>
      </c>
      <c r="H67" s="189">
        <f t="shared" si="30"/>
        <v>0</v>
      </c>
      <c r="I67" s="189">
        <f t="shared" si="30"/>
        <v>0</v>
      </c>
      <c r="J67" s="189">
        <f t="shared" si="30"/>
        <v>0</v>
      </c>
      <c r="K67" s="189">
        <f t="shared" si="30"/>
        <v>0</v>
      </c>
      <c r="L67" s="189">
        <f t="shared" si="30"/>
        <v>0</v>
      </c>
      <c r="M67" s="190">
        <f t="shared" si="30"/>
        <v>0</v>
      </c>
      <c r="N67" s="188">
        <f t="shared" si="30"/>
        <v>0</v>
      </c>
      <c r="O67" s="189">
        <f t="shared" si="30"/>
        <v>0</v>
      </c>
      <c r="P67" s="189">
        <f t="shared" si="30"/>
        <v>0</v>
      </c>
      <c r="Q67" s="189">
        <f t="shared" si="30"/>
        <v>0</v>
      </c>
      <c r="R67" s="189">
        <f t="shared" si="30"/>
        <v>0</v>
      </c>
      <c r="S67" s="189">
        <f t="shared" si="30"/>
        <v>0</v>
      </c>
      <c r="T67" s="189">
        <f t="shared" si="30"/>
        <v>0</v>
      </c>
      <c r="U67" s="189">
        <f t="shared" si="30"/>
        <v>0</v>
      </c>
      <c r="V67" s="189">
        <f t="shared" si="30"/>
        <v>0</v>
      </c>
      <c r="W67" s="189">
        <f t="shared" si="30"/>
        <v>0</v>
      </c>
      <c r="X67" s="189">
        <f t="shared" si="30"/>
        <v>0</v>
      </c>
      <c r="Y67" s="190">
        <f t="shared" si="30"/>
        <v>0</v>
      </c>
      <c r="Z67" s="188">
        <f t="shared" si="30"/>
        <v>0</v>
      </c>
      <c r="AA67" s="189">
        <f t="shared" si="30"/>
        <v>0</v>
      </c>
      <c r="AB67" s="189">
        <f t="shared" si="30"/>
        <v>0</v>
      </c>
      <c r="AC67" s="190">
        <f t="shared" si="30"/>
        <v>0</v>
      </c>
      <c r="AD67" s="188">
        <f t="shared" si="30"/>
        <v>0</v>
      </c>
      <c r="AE67" s="189">
        <f t="shared" si="30"/>
        <v>0</v>
      </c>
      <c r="AF67" s="189">
        <f t="shared" si="30"/>
        <v>0</v>
      </c>
      <c r="AG67" s="190">
        <f t="shared" si="30"/>
        <v>0</v>
      </c>
      <c r="AH67" s="188">
        <f t="shared" si="30"/>
        <v>0</v>
      </c>
      <c r="AI67" s="189">
        <f t="shared" si="30"/>
        <v>0</v>
      </c>
      <c r="AJ67" s="189">
        <f t="shared" si="30"/>
        <v>0</v>
      </c>
      <c r="AK67" s="190">
        <f t="shared" si="30"/>
        <v>0</v>
      </c>
      <c r="AL67" s="188">
        <f>AL42+AL54+AL66</f>
        <v>0</v>
      </c>
      <c r="AM67" s="189">
        <f>AM42+AM54+AM66</f>
        <v>0</v>
      </c>
      <c r="AN67" s="189">
        <f>AN42+AN54+AN66</f>
        <v>0</v>
      </c>
      <c r="AO67" s="189">
        <f>AO42+AO54+AO66</f>
        <v>0</v>
      </c>
      <c r="AP67" s="190">
        <f>AP42+AP54+AP66</f>
        <v>0</v>
      </c>
    </row>
    <row r="69" spans="1:42" ht="15.75" hidden="1" x14ac:dyDescent="0.25">
      <c r="A69" s="4" t="s">
        <v>136</v>
      </c>
    </row>
    <row r="70" spans="1:42" ht="16.5" hidden="1" thickBot="1" x14ac:dyDescent="0.3">
      <c r="A70" s="4"/>
    </row>
    <row r="71" spans="1:42" s="2" customFormat="1" ht="12.75" hidden="1" x14ac:dyDescent="0.2">
      <c r="A71" s="229" t="s">
        <v>137</v>
      </c>
      <c r="B71" s="177">
        <f>IF(B7=DATE(YEAR(Datum_Planungsbeginn),MONTH(Datum_Planungsbeginn),1),IF(Datum_JA=Datum_BWA,Bilanz!$C$13,IF(Art_BWA=Technik_Gültigkeit!$B$7,Bilanz!$G$13,Bilanz!$I$13)),"")</f>
        <v>0</v>
      </c>
      <c r="C71" s="176" t="str">
        <f>IF(C7=DATE(YEAR(Datum_Planungsbeginn),MONTH(Datum_Planungsbeginn),1),IF(Datum_JA=Datum_BWA,Bilanz!$C$13,IF(Art_BWA=Technik_Gültigkeit!$B$7,Bilanz!$G$13,Bilanz!$I$13)),"")</f>
        <v/>
      </c>
      <c r="D71" s="176" t="str">
        <f>IF(D7=DATE(YEAR(Datum_Planungsbeginn),MONTH(Datum_Planungsbeginn),1),IF(Datum_JA=Datum_BWA,Bilanz!$C$13,IF(Art_BWA=Technik_Gültigkeit!$B$7,Bilanz!$G$13,Bilanz!$I$13)),"")</f>
        <v/>
      </c>
      <c r="E71" s="176" t="str">
        <f>IF(E7=DATE(YEAR(Datum_Planungsbeginn),MONTH(Datum_Planungsbeginn),1),IF(Datum_JA=Datum_BWA,Bilanz!$C$13,IF(Art_BWA=Technik_Gültigkeit!$B$7,Bilanz!$G$13,Bilanz!$I$13)),"")</f>
        <v/>
      </c>
      <c r="F71" s="176" t="str">
        <f>IF(F7=DATE(YEAR(Datum_Planungsbeginn),MONTH(Datum_Planungsbeginn),1),IF(Datum_JA=Datum_BWA,Bilanz!$C$13,IF(Art_BWA=Technik_Gültigkeit!$B$7,Bilanz!$G$13,Bilanz!$I$13)),"")</f>
        <v/>
      </c>
      <c r="G71" s="176" t="str">
        <f>IF(G7=DATE(YEAR(Datum_Planungsbeginn),MONTH(Datum_Planungsbeginn),1),IF(Datum_JA=Datum_BWA,Bilanz!$C$13,IF(Art_BWA=Technik_Gültigkeit!$B$7,Bilanz!$G$13,Bilanz!$I$13)),"")</f>
        <v/>
      </c>
      <c r="H71" s="176" t="str">
        <f>IF(H7=DATE(YEAR(Datum_Planungsbeginn),MONTH(Datum_Planungsbeginn),1),IF(Datum_JA=Datum_BWA,Bilanz!$C$13,IF(Art_BWA=Technik_Gültigkeit!$B$7,Bilanz!$G$13,Bilanz!$I$13)),"")</f>
        <v/>
      </c>
      <c r="I71" s="176" t="str">
        <f>IF(I7=DATE(YEAR(Datum_Planungsbeginn),MONTH(Datum_Planungsbeginn),1),IF(Datum_JA=Datum_BWA,Bilanz!$C$13,IF(Art_BWA=Technik_Gültigkeit!$B$7,Bilanz!$G$13,Bilanz!$I$13)),"")</f>
        <v/>
      </c>
      <c r="J71" s="176" t="str">
        <f>IF(J7=DATE(YEAR(Datum_Planungsbeginn),MONTH(Datum_Planungsbeginn),1),IF(Datum_JA=Datum_BWA,Bilanz!$C$13,IF(Art_BWA=Technik_Gültigkeit!$B$7,Bilanz!$G$13,Bilanz!$I$13)),"")</f>
        <v/>
      </c>
      <c r="K71" s="176" t="str">
        <f>IF(K7=DATE(YEAR(Datum_Planungsbeginn),MONTH(Datum_Planungsbeginn),1),IF(Datum_JA=Datum_BWA,Bilanz!$C$13,IF(Art_BWA=Technik_Gültigkeit!$B$7,Bilanz!$G$13,Bilanz!$I$13)),"")</f>
        <v/>
      </c>
      <c r="L71" s="176" t="str">
        <f>IF(L7=DATE(YEAR(Datum_Planungsbeginn),MONTH(Datum_Planungsbeginn),1),IF(Datum_JA=Datum_BWA,Bilanz!$C$13,IF(Art_BWA=Technik_Gültigkeit!$B$7,Bilanz!$G$13,Bilanz!$I$13)),"")</f>
        <v/>
      </c>
      <c r="M71" s="9" t="str">
        <f>IF(M7=DATE(YEAR(Datum_Planungsbeginn),MONTH(Datum_Planungsbeginn),1),IF(Datum_JA=Datum_BWA,Bilanz!$C$13,IF(Art_BWA=Technik_Gültigkeit!$B$7,Bilanz!$G$13,Bilanz!$I$13)),"")</f>
        <v/>
      </c>
      <c r="N71" s="227"/>
      <c r="O71" s="215"/>
      <c r="P71" s="215"/>
      <c r="Q71" s="215"/>
      <c r="R71" s="215"/>
      <c r="S71" s="215"/>
      <c r="T71" s="215"/>
      <c r="U71" s="215"/>
      <c r="V71" s="215"/>
      <c r="W71" s="215"/>
      <c r="X71" s="215"/>
      <c r="Y71" s="39"/>
      <c r="Z71" s="214"/>
      <c r="AA71" s="215"/>
      <c r="AB71" s="215"/>
      <c r="AC71" s="39"/>
      <c r="AD71" s="214"/>
      <c r="AE71" s="215"/>
      <c r="AF71" s="215"/>
      <c r="AG71" s="39"/>
      <c r="AH71" s="214"/>
      <c r="AI71" s="215"/>
      <c r="AJ71" s="215"/>
      <c r="AK71" s="39"/>
      <c r="AL71" s="221">
        <f>SUM(B71:M71)</f>
        <v>0</v>
      </c>
      <c r="AM71" s="216">
        <f>SUM(N71:Y71)</f>
        <v>0</v>
      </c>
      <c r="AN71" s="216">
        <f>SUM(Z71:AC71)</f>
        <v>0</v>
      </c>
      <c r="AO71" s="216">
        <f>SUM(AD71:AG71)</f>
        <v>0</v>
      </c>
      <c r="AP71" s="217">
        <f>SUM(AH71:AK71)</f>
        <v>0</v>
      </c>
    </row>
    <row r="72" spans="1:42" s="2" customFormat="1" ht="12.75" hidden="1" x14ac:dyDescent="0.2">
      <c r="A72" s="230" t="s">
        <v>151</v>
      </c>
      <c r="B72" s="22">
        <f>'Plan - Investitionen'!B67</f>
        <v>0</v>
      </c>
      <c r="C72" s="178">
        <f>'Plan - Investitionen'!C67</f>
        <v>0</v>
      </c>
      <c r="D72" s="178">
        <f>'Plan - Investitionen'!D67</f>
        <v>0</v>
      </c>
      <c r="E72" s="178">
        <f>'Plan - Investitionen'!E67</f>
        <v>0</v>
      </c>
      <c r="F72" s="178">
        <f>'Plan - Investitionen'!F67</f>
        <v>0</v>
      </c>
      <c r="G72" s="178">
        <f>'Plan - Investitionen'!G67</f>
        <v>0</v>
      </c>
      <c r="H72" s="178">
        <f>'Plan - Investitionen'!H67</f>
        <v>0</v>
      </c>
      <c r="I72" s="178">
        <f>'Plan - Investitionen'!I67</f>
        <v>0</v>
      </c>
      <c r="J72" s="178">
        <f>'Plan - Investitionen'!J67</f>
        <v>0</v>
      </c>
      <c r="K72" s="178">
        <f>'Plan - Investitionen'!K67</f>
        <v>0</v>
      </c>
      <c r="L72" s="178">
        <f>'Plan - Investitionen'!L67</f>
        <v>0</v>
      </c>
      <c r="M72" s="10">
        <f>'Plan - Investitionen'!M67</f>
        <v>0</v>
      </c>
      <c r="N72" s="21">
        <f>'Plan - Investitionen'!N67</f>
        <v>0</v>
      </c>
      <c r="O72" s="178">
        <f>'Plan - Investitionen'!O67</f>
        <v>0</v>
      </c>
      <c r="P72" s="178">
        <f>'Plan - Investitionen'!P67</f>
        <v>0</v>
      </c>
      <c r="Q72" s="178">
        <f>'Plan - Investitionen'!Q67</f>
        <v>0</v>
      </c>
      <c r="R72" s="178">
        <f>'Plan - Investitionen'!R67</f>
        <v>0</v>
      </c>
      <c r="S72" s="178">
        <f>'Plan - Investitionen'!S67</f>
        <v>0</v>
      </c>
      <c r="T72" s="178">
        <f>'Plan - Investitionen'!T67</f>
        <v>0</v>
      </c>
      <c r="U72" s="178">
        <f>'Plan - Investitionen'!U67</f>
        <v>0</v>
      </c>
      <c r="V72" s="178">
        <f>'Plan - Investitionen'!V67</f>
        <v>0</v>
      </c>
      <c r="W72" s="178">
        <f>'Plan - Investitionen'!W67</f>
        <v>0</v>
      </c>
      <c r="X72" s="178">
        <f>'Plan - Investitionen'!X67</f>
        <v>0</v>
      </c>
      <c r="Y72" s="10">
        <f>'Plan - Investitionen'!Y67</f>
        <v>0</v>
      </c>
      <c r="Z72" s="22">
        <f>'Plan - Investitionen'!Z67</f>
        <v>0</v>
      </c>
      <c r="AA72" s="178">
        <f>'Plan - Investitionen'!AA67</f>
        <v>0</v>
      </c>
      <c r="AB72" s="178">
        <f>'Plan - Investitionen'!AB67</f>
        <v>0</v>
      </c>
      <c r="AC72" s="10">
        <f>'Plan - Investitionen'!AC67</f>
        <v>0</v>
      </c>
      <c r="AD72" s="22">
        <f>'Plan - Investitionen'!AD67</f>
        <v>0</v>
      </c>
      <c r="AE72" s="178">
        <f>'Plan - Investitionen'!AE67</f>
        <v>0</v>
      </c>
      <c r="AF72" s="178">
        <f>'Plan - Investitionen'!AF67</f>
        <v>0</v>
      </c>
      <c r="AG72" s="10">
        <f>'Plan - Investitionen'!AG67</f>
        <v>0</v>
      </c>
      <c r="AH72" s="22">
        <f>'Plan - Investitionen'!AH67</f>
        <v>0</v>
      </c>
      <c r="AI72" s="178">
        <f>'Plan - Investitionen'!AI67</f>
        <v>0</v>
      </c>
      <c r="AJ72" s="178">
        <f>'Plan - Investitionen'!AJ67</f>
        <v>0</v>
      </c>
      <c r="AK72" s="10">
        <f>'Plan - Investitionen'!AK67</f>
        <v>0</v>
      </c>
      <c r="AL72" s="84">
        <f>SUM(B72:M72)</f>
        <v>0</v>
      </c>
      <c r="AM72" s="83">
        <f>SUM(N72:Y72)</f>
        <v>0</v>
      </c>
      <c r="AN72" s="83">
        <f>SUM(Z72:AC72)</f>
        <v>0</v>
      </c>
      <c r="AO72" s="83">
        <f>SUM(AD72:AG72)</f>
        <v>0</v>
      </c>
      <c r="AP72" s="85">
        <f>SUM(AH72:AK72)</f>
        <v>0</v>
      </c>
    </row>
    <row r="73" spans="1:42" s="8" customFormat="1" ht="26.25" hidden="1" thickBot="1" x14ac:dyDescent="0.25">
      <c r="A73" s="231" t="s">
        <v>152</v>
      </c>
      <c r="B73" s="25">
        <f t="shared" ref="B73:AK73" si="31">SUM(B71:B72)</f>
        <v>0</v>
      </c>
      <c r="C73" s="527">
        <f t="shared" si="31"/>
        <v>0</v>
      </c>
      <c r="D73" s="527">
        <f t="shared" si="31"/>
        <v>0</v>
      </c>
      <c r="E73" s="527">
        <f t="shared" si="31"/>
        <v>0</v>
      </c>
      <c r="F73" s="527">
        <f t="shared" si="31"/>
        <v>0</v>
      </c>
      <c r="G73" s="527">
        <f t="shared" si="31"/>
        <v>0</v>
      </c>
      <c r="H73" s="527">
        <f t="shared" si="31"/>
        <v>0</v>
      </c>
      <c r="I73" s="527">
        <f t="shared" si="31"/>
        <v>0</v>
      </c>
      <c r="J73" s="527">
        <f t="shared" si="31"/>
        <v>0</v>
      </c>
      <c r="K73" s="527">
        <f t="shared" si="31"/>
        <v>0</v>
      </c>
      <c r="L73" s="527">
        <f t="shared" si="31"/>
        <v>0</v>
      </c>
      <c r="M73" s="19">
        <f t="shared" si="31"/>
        <v>0</v>
      </c>
      <c r="N73" s="228">
        <f t="shared" si="31"/>
        <v>0</v>
      </c>
      <c r="O73" s="223">
        <f t="shared" si="31"/>
        <v>0</v>
      </c>
      <c r="P73" s="223">
        <f t="shared" si="31"/>
        <v>0</v>
      </c>
      <c r="Q73" s="223">
        <f t="shared" si="31"/>
        <v>0</v>
      </c>
      <c r="R73" s="223">
        <f t="shared" si="31"/>
        <v>0</v>
      </c>
      <c r="S73" s="223">
        <f t="shared" si="31"/>
        <v>0</v>
      </c>
      <c r="T73" s="223">
        <f t="shared" si="31"/>
        <v>0</v>
      </c>
      <c r="U73" s="223">
        <f t="shared" si="31"/>
        <v>0</v>
      </c>
      <c r="V73" s="223">
        <f t="shared" si="31"/>
        <v>0</v>
      </c>
      <c r="W73" s="223">
        <f t="shared" si="31"/>
        <v>0</v>
      </c>
      <c r="X73" s="223">
        <f t="shared" si="31"/>
        <v>0</v>
      </c>
      <c r="Y73" s="224">
        <f t="shared" si="31"/>
        <v>0</v>
      </c>
      <c r="Z73" s="24">
        <f t="shared" si="31"/>
        <v>0</v>
      </c>
      <c r="AA73" s="223">
        <f t="shared" si="31"/>
        <v>0</v>
      </c>
      <c r="AB73" s="223">
        <f t="shared" si="31"/>
        <v>0</v>
      </c>
      <c r="AC73" s="224">
        <f t="shared" si="31"/>
        <v>0</v>
      </c>
      <c r="AD73" s="24">
        <f t="shared" si="31"/>
        <v>0</v>
      </c>
      <c r="AE73" s="223">
        <f t="shared" si="31"/>
        <v>0</v>
      </c>
      <c r="AF73" s="223">
        <f t="shared" si="31"/>
        <v>0</v>
      </c>
      <c r="AG73" s="224">
        <f t="shared" si="31"/>
        <v>0</v>
      </c>
      <c r="AH73" s="24">
        <f t="shared" si="31"/>
        <v>0</v>
      </c>
      <c r="AI73" s="223">
        <f t="shared" si="31"/>
        <v>0</v>
      </c>
      <c r="AJ73" s="223">
        <f t="shared" si="31"/>
        <v>0</v>
      </c>
      <c r="AK73" s="224">
        <f t="shared" si="31"/>
        <v>0</v>
      </c>
      <c r="AL73" s="25">
        <f>SUM(AL71:AL72)</f>
        <v>0</v>
      </c>
      <c r="AM73" s="527">
        <f>SUM(AM71:AM72)</f>
        <v>0</v>
      </c>
      <c r="AN73" s="527">
        <f>SUM(AN71:AN72)</f>
        <v>0</v>
      </c>
      <c r="AO73" s="527">
        <f>SUM(AO71:AO72)</f>
        <v>0</v>
      </c>
      <c r="AP73" s="19">
        <f>SUM(AP71:AP72)</f>
        <v>0</v>
      </c>
    </row>
    <row r="74" spans="1:42" ht="15.75" hidden="1" thickBot="1" x14ac:dyDescent="0.3">
      <c r="A74" s="226" t="s">
        <v>153</v>
      </c>
      <c r="B74" s="695"/>
      <c r="C74" s="696"/>
      <c r="D74" s="696"/>
      <c r="E74" s="696"/>
      <c r="F74" s="696"/>
      <c r="G74" s="696"/>
      <c r="H74" s="696"/>
      <c r="I74" s="696"/>
      <c r="J74" s="696"/>
      <c r="K74" s="696"/>
      <c r="L74" s="696"/>
      <c r="M74" s="697"/>
      <c r="N74" s="695"/>
      <c r="O74" s="696"/>
      <c r="P74" s="696"/>
      <c r="Q74" s="696"/>
      <c r="R74" s="696"/>
      <c r="S74" s="696"/>
      <c r="T74" s="696"/>
      <c r="U74" s="696"/>
      <c r="V74" s="696"/>
      <c r="W74" s="696"/>
      <c r="X74" s="696"/>
      <c r="Y74" s="697"/>
      <c r="Z74" s="695"/>
      <c r="AA74" s="696"/>
      <c r="AB74" s="696"/>
      <c r="AC74" s="697"/>
      <c r="AD74" s="695"/>
      <c r="AE74" s="696"/>
      <c r="AF74" s="696"/>
      <c r="AG74" s="697"/>
      <c r="AH74" s="695"/>
      <c r="AI74" s="696"/>
      <c r="AJ74" s="696"/>
      <c r="AK74" s="698"/>
      <c r="AL74" s="221">
        <f>SUM(B74:M74)</f>
        <v>0</v>
      </c>
      <c r="AM74" s="216">
        <f>SUM(N74:Y74)</f>
        <v>0</v>
      </c>
      <c r="AN74" s="216">
        <f>SUM(Z74:AC74)</f>
        <v>0</v>
      </c>
      <c r="AO74" s="216">
        <f>SUM(AD74:AG74)</f>
        <v>0</v>
      </c>
      <c r="AP74" s="217">
        <f>SUM(AH74:AK74)</f>
        <v>0</v>
      </c>
    </row>
    <row r="75" spans="1:42" s="209" customFormat="1" ht="15.75" hidden="1" thickBot="1" x14ac:dyDescent="0.3">
      <c r="A75" s="225" t="s">
        <v>154</v>
      </c>
      <c r="B75" s="222">
        <f>SUM($B$73:B73)-SUM($B$74:B74)</f>
        <v>0</v>
      </c>
      <c r="C75" s="219">
        <f>SUM($B$73:C73)-SUM($B$74:C74)</f>
        <v>0</v>
      </c>
      <c r="D75" s="219">
        <f>SUM($B$73:D73)-SUM($B$74:D74)</f>
        <v>0</v>
      </c>
      <c r="E75" s="219">
        <f>SUM($B$73:E73)-SUM($B$74:E74)</f>
        <v>0</v>
      </c>
      <c r="F75" s="219">
        <f>SUM($B$73:F73)-SUM($B$74:F74)</f>
        <v>0</v>
      </c>
      <c r="G75" s="219">
        <f>SUM($B$73:G73)-SUM($B$74:G74)</f>
        <v>0</v>
      </c>
      <c r="H75" s="219">
        <f>SUM($B$73:H73)-SUM($B$74:H74)</f>
        <v>0</v>
      </c>
      <c r="I75" s="219">
        <f>SUM($B$73:I73)-SUM($B$74:I74)</f>
        <v>0</v>
      </c>
      <c r="J75" s="219">
        <f>SUM($B$73:J73)-SUM($B$74:J74)</f>
        <v>0</v>
      </c>
      <c r="K75" s="219">
        <f>SUM($B$73:K73)-SUM($B$74:K74)</f>
        <v>0</v>
      </c>
      <c r="L75" s="219">
        <f>SUM($B$73:L73)-SUM($B$74:L74)</f>
        <v>0</v>
      </c>
      <c r="M75" s="220">
        <f>SUM($B$73:M73)-SUM($B$74:M74)</f>
        <v>0</v>
      </c>
      <c r="N75" s="222">
        <f>SUM($B$73:N73)-SUM($B$74:N74)</f>
        <v>0</v>
      </c>
      <c r="O75" s="219">
        <f>SUM($B$73:O73)-SUM($B$74:O74)</f>
        <v>0</v>
      </c>
      <c r="P75" s="219">
        <f>SUM($B$73:P73)-SUM($B$74:P74)</f>
        <v>0</v>
      </c>
      <c r="Q75" s="219">
        <f>SUM($B$73:Q73)-SUM($B$74:Q74)</f>
        <v>0</v>
      </c>
      <c r="R75" s="219">
        <f>SUM($B$73:R73)-SUM($B$74:R74)</f>
        <v>0</v>
      </c>
      <c r="S75" s="219">
        <f>SUM($B$73:S73)-SUM($B$74:S74)</f>
        <v>0</v>
      </c>
      <c r="T75" s="219">
        <f>SUM($B$73:T73)-SUM($B$74:T74)</f>
        <v>0</v>
      </c>
      <c r="U75" s="219">
        <f>SUM($B$73:U73)-SUM($B$74:U74)</f>
        <v>0</v>
      </c>
      <c r="V75" s="219">
        <f>SUM($B$73:V73)-SUM($B$74:V74)</f>
        <v>0</v>
      </c>
      <c r="W75" s="219">
        <f>SUM($B$73:W73)-SUM($B$74:W74)</f>
        <v>0</v>
      </c>
      <c r="X75" s="219">
        <f>SUM($B$73:X73)-SUM($B$74:X74)</f>
        <v>0</v>
      </c>
      <c r="Y75" s="220">
        <f>SUM($B$73:Y73)-SUM($B$74:Y74)</f>
        <v>0</v>
      </c>
      <c r="Z75" s="222">
        <f>SUM($B$73:Z73)-SUM($B$74:Z74)</f>
        <v>0</v>
      </c>
      <c r="AA75" s="219">
        <f>SUM($B$73:AA73)-SUM($B$74:AA74)</f>
        <v>0</v>
      </c>
      <c r="AB75" s="219">
        <f>SUM($B$73:AB73)-SUM($B$74:AB74)</f>
        <v>0</v>
      </c>
      <c r="AC75" s="220">
        <f>SUM($B$73:AC73)-SUM($B$74:AC74)</f>
        <v>0</v>
      </c>
      <c r="AD75" s="222">
        <f>SUM($B$73:AD73)-SUM($B$74:AD74)</f>
        <v>0</v>
      </c>
      <c r="AE75" s="219">
        <f>SUM($B$73:AE73)-SUM($B$74:AE74)</f>
        <v>0</v>
      </c>
      <c r="AF75" s="219">
        <f>SUM($B$73:AF73)-SUM($B$74:AF74)</f>
        <v>0</v>
      </c>
      <c r="AG75" s="220">
        <f>SUM($B$73:AG73)-SUM($B$74:AG74)</f>
        <v>0</v>
      </c>
      <c r="AH75" s="222">
        <f>SUM($B$73:AH73)-SUM($B$74:AH74)</f>
        <v>0</v>
      </c>
      <c r="AI75" s="219">
        <f>SUM($B$73:AI73)-SUM($B$74:AI74)</f>
        <v>0</v>
      </c>
      <c r="AJ75" s="219">
        <f>SUM($B$73:AJ73)-SUM($B$74:AJ74)</f>
        <v>0</v>
      </c>
      <c r="AK75" s="526">
        <f>SUM($B$73:AK73)-SUM($B$74:AK74)</f>
        <v>0</v>
      </c>
      <c r="AL75" s="222">
        <f>SUM($AL$73:AL73)-SUM($AL$74:AL74)</f>
        <v>0</v>
      </c>
      <c r="AM75" s="219">
        <f>SUM($AL$73:AM73)-SUM($AL$74:AM74)</f>
        <v>0</v>
      </c>
      <c r="AN75" s="219">
        <f>SUM($AL$73:AN73)-SUM($AL$74:AN74)</f>
        <v>0</v>
      </c>
      <c r="AO75" s="219">
        <f>SUM($AL$73:AO73)-SUM($AL$74:AO74)</f>
        <v>0</v>
      </c>
      <c r="AP75" s="220">
        <f>SUM($AL$73:AP73)-SUM($AL$74:AP74)</f>
        <v>0</v>
      </c>
    </row>
  </sheetData>
  <sheetProtection password="B210" sheet="1"/>
  <mergeCells count="6">
    <mergeCell ref="AH6:AK6"/>
    <mergeCell ref="A6:A7"/>
    <mergeCell ref="B6:M6"/>
    <mergeCell ref="N6:Y6"/>
    <mergeCell ref="Z6:AC6"/>
    <mergeCell ref="AD6:AG6"/>
  </mergeCells>
  <dataValidations count="2">
    <dataValidation allowBlank="1" showInputMessage="1" showErrorMessage="1" error="In diese Zelle keine Werte eingeben." sqref="A9 A20 A31 A43"/>
    <dataValidation type="decimal" allowBlank="1" showInputMessage="1" showErrorMessage="1" errorTitle="Zahlen" error="Bitte nur positve Zahlen erfassen." sqref="B32:AK41 B21:AK30 B10:AK19 B44:AK53 B56:AK65 B74:AK74">
      <formula1>0</formula1>
      <formula2>9999999999999990</formula2>
    </dataValidation>
  </dataValidations>
  <pageMargins left="0.7" right="0.7" top="0.78740157499999996" bottom="0.78740157499999996" header="0.3" footer="0.3"/>
  <pageSetup paperSize="9" scale="25" orientation="landscape" horizontalDpi="1200" verticalDpi="1200" copies="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CC"/>
    <pageSetUpPr fitToPage="1"/>
  </sheetPr>
  <dimension ref="A1:AP23"/>
  <sheetViews>
    <sheetView zoomScaleNormal="100" workbookViewId="0">
      <pane xSplit="1" ySplit="7" topLeftCell="B8" activePane="bottomRight" state="frozen"/>
      <selection activeCell="K13" sqref="K13"/>
      <selection pane="topRight" activeCell="K13" sqref="K13"/>
      <selection pane="bottomLeft" activeCell="K13" sqref="K13"/>
      <selection pane="bottomRight" activeCell="C7" sqref="C7"/>
    </sheetView>
  </sheetViews>
  <sheetFormatPr baseColWidth="10" defaultRowHeight="15" x14ac:dyDescent="0.25"/>
  <cols>
    <col min="1" max="1" width="36" customWidth="1"/>
    <col min="2" max="2" width="16.140625" customWidth="1"/>
  </cols>
  <sheetData>
    <row r="1" spans="1:42" s="2" customFormat="1" ht="15.75" x14ac:dyDescent="0.25">
      <c r="A1" s="3" t="s">
        <v>13</v>
      </c>
      <c r="B1" s="3">
        <f>Name</f>
        <v>0</v>
      </c>
    </row>
    <row r="2" spans="1:42" s="2" customFormat="1" ht="15.75" x14ac:dyDescent="0.25">
      <c r="A2" s="3" t="str">
        <f>IF(Antragsnummer="",'Angaben zum Unternehmen'!A7,'Angaben zum Unternehmen'!A8)</f>
        <v>Antragsnummer Zuschuss (Frühphase 1):</v>
      </c>
      <c r="B2" s="144">
        <f>IF(Antragsnummer="",PV_Nummer,Antragsnummer)</f>
        <v>0</v>
      </c>
    </row>
    <row r="3" spans="1:42" s="2" customFormat="1" ht="12.75" x14ac:dyDescent="0.2"/>
    <row r="4" spans="1:42" s="2" customFormat="1" ht="15.75" x14ac:dyDescent="0.25">
      <c r="A4" s="4" t="s">
        <v>169</v>
      </c>
    </row>
    <row r="5" spans="1:42" s="2" customFormat="1" ht="13.5" thickBot="1" x14ac:dyDescent="0.25"/>
    <row r="6" spans="1:42" s="195" customFormat="1" ht="12.75" x14ac:dyDescent="0.25">
      <c r="A6" s="914" t="s">
        <v>97</v>
      </c>
      <c r="B6" s="916" t="s">
        <v>146</v>
      </c>
      <c r="C6" s="917"/>
      <c r="D6" s="917"/>
      <c r="E6" s="917"/>
      <c r="F6" s="917"/>
      <c r="G6" s="917"/>
      <c r="H6" s="917"/>
      <c r="I6" s="917"/>
      <c r="J6" s="917"/>
      <c r="K6" s="917"/>
      <c r="L6" s="917"/>
      <c r="M6" s="918"/>
      <c r="N6" s="919" t="s">
        <v>147</v>
      </c>
      <c r="O6" s="917"/>
      <c r="P6" s="917"/>
      <c r="Q6" s="917"/>
      <c r="R6" s="917"/>
      <c r="S6" s="917"/>
      <c r="T6" s="917"/>
      <c r="U6" s="917"/>
      <c r="V6" s="917"/>
      <c r="W6" s="917"/>
      <c r="X6" s="917"/>
      <c r="Y6" s="918"/>
      <c r="Z6" s="916" t="s">
        <v>148</v>
      </c>
      <c r="AA6" s="917"/>
      <c r="AB6" s="917"/>
      <c r="AC6" s="918"/>
      <c r="AD6" s="911" t="s">
        <v>149</v>
      </c>
      <c r="AE6" s="912"/>
      <c r="AF6" s="912"/>
      <c r="AG6" s="920"/>
      <c r="AH6" s="911" t="s">
        <v>150</v>
      </c>
      <c r="AI6" s="912"/>
      <c r="AJ6" s="912"/>
      <c r="AK6" s="920"/>
      <c r="AL6" s="242">
        <f>YEAR(M7)</f>
        <v>1900</v>
      </c>
      <c r="AM6" s="193">
        <f>AL6+1</f>
        <v>1901</v>
      </c>
      <c r="AN6" s="193">
        <f>AM6+1</f>
        <v>1902</v>
      </c>
      <c r="AO6" s="193">
        <f>AN6+1</f>
        <v>1903</v>
      </c>
      <c r="AP6" s="194">
        <f>AO6+1</f>
        <v>1904</v>
      </c>
    </row>
    <row r="7" spans="1:42" s="195" customFormat="1" ht="27.75" customHeight="1" thickBot="1" x14ac:dyDescent="0.3">
      <c r="A7" s="921"/>
      <c r="B7" s="530">
        <f t="shared" ref="B7:L7" si="0">IF(C7="-","-",IF(DATE(YEAR(C7),MONTH(C7),1)-1&lt;Datum_Planungsbeginn,"-",DATE(YEAR(C7),MONTH(C7)-1,DAY(C7))))</f>
        <v>1</v>
      </c>
      <c r="C7" s="196">
        <f t="shared" si="0"/>
        <v>32</v>
      </c>
      <c r="D7" s="196">
        <f t="shared" si="0"/>
        <v>61</v>
      </c>
      <c r="E7" s="196">
        <f t="shared" si="0"/>
        <v>92</v>
      </c>
      <c r="F7" s="196">
        <f t="shared" si="0"/>
        <v>122</v>
      </c>
      <c r="G7" s="196">
        <f t="shared" si="0"/>
        <v>153</v>
      </c>
      <c r="H7" s="196">
        <f t="shared" si="0"/>
        <v>183</v>
      </c>
      <c r="I7" s="196">
        <f t="shared" si="0"/>
        <v>214</v>
      </c>
      <c r="J7" s="196">
        <f t="shared" si="0"/>
        <v>245</v>
      </c>
      <c r="K7" s="196">
        <f t="shared" si="0"/>
        <v>275</v>
      </c>
      <c r="L7" s="196">
        <f t="shared" si="0"/>
        <v>306</v>
      </c>
      <c r="M7" s="200">
        <f>DATE(YEAR(Datum_Ende_Planjahr_1),MONTH(Datum_Ende_Planjahr_1),1)</f>
        <v>336</v>
      </c>
      <c r="N7" s="412">
        <f>DATE(YEAR(M7),MONTH(M7)+1,DAY(M7))</f>
        <v>367</v>
      </c>
      <c r="O7" s="233">
        <f t="shared" ref="O7:Y7" si="1">DATE(YEAR(N7),MONTH(N7)+1,DAY(N7))</f>
        <v>398</v>
      </c>
      <c r="P7" s="233">
        <f t="shared" si="1"/>
        <v>426</v>
      </c>
      <c r="Q7" s="233">
        <f t="shared" si="1"/>
        <v>457</v>
      </c>
      <c r="R7" s="233">
        <f t="shared" si="1"/>
        <v>487</v>
      </c>
      <c r="S7" s="233">
        <f t="shared" si="1"/>
        <v>518</v>
      </c>
      <c r="T7" s="233">
        <f t="shared" si="1"/>
        <v>548</v>
      </c>
      <c r="U7" s="233">
        <f t="shared" si="1"/>
        <v>579</v>
      </c>
      <c r="V7" s="233">
        <f t="shared" si="1"/>
        <v>610</v>
      </c>
      <c r="W7" s="233">
        <f t="shared" si="1"/>
        <v>640</v>
      </c>
      <c r="X7" s="233">
        <f t="shared" si="1"/>
        <v>671</v>
      </c>
      <c r="Y7" s="234">
        <f t="shared" si="1"/>
        <v>701</v>
      </c>
      <c r="Z7" s="237" t="str">
        <f>TEXT(DATE(YEAR(Y7),MONTH(Y7)+1,DAY(Y7)),"MMM. JJJJ")&amp;" - "&amp;TEXT(DATE(YEAR(Y7),MONTH(Y7)+3,DAY(Y7)),"MMM. JJJJ")</f>
        <v>Jan. 1902 - Mrz. 1902</v>
      </c>
      <c r="AA7" s="235" t="str">
        <f>TEXT(DATE(YEAR(Y7),MONTH(Y7)+4,DAY(Y7)),"MMM. JJJJ")&amp;" - "&amp;TEXT(DATE(YEAR(Y7),MONTH(Y7)+6,DAY(Y7)),"MMM. JJJJ")</f>
        <v>Apr. 1902 - Jun. 1902</v>
      </c>
      <c r="AB7" s="235" t="str">
        <f>TEXT(DATE(YEAR(Y7),MONTH(Y7)+7,DAY(Y7)),"MMM. JJJJ")&amp;" - "&amp;TEXT(DATE(YEAR(Y7),MONTH(Y7)+9,DAY(Y7)),"MMM. JJJJ")</f>
        <v>Jul. 1902 - Sep. 1902</v>
      </c>
      <c r="AC7" s="236" t="str">
        <f>TEXT(DATE(YEAR(Y7),MONTH(Y7)+10,DAY(Y7)),"MMM. JJJJ")&amp;" - "&amp;TEXT(DATE(YEAR(Y7),MONTH(Y7)+12,DAY(Y7)),"MMM. JJJJ")</f>
        <v>Okt. 1902 - Dez. 1902</v>
      </c>
      <c r="AD7" s="237" t="str">
        <f>TEXT(DATE(YEAR(Y7),MONTH(Y7)+13,DAY(Y7)),"MMM. JJJJ")&amp;" - "&amp;TEXT(DATE(YEAR(Y7),MONTH(Y7)+15,DAY(Y7)),"MMM. JJJJ")</f>
        <v>Jan. 1903 - Mrz. 1903</v>
      </c>
      <c r="AE7" s="235" t="str">
        <f>TEXT(DATE(YEAR(Y7),MONTH(Y7)+16,DAY(Y7)),"MMM. JJJJ")&amp;" - "&amp;TEXT(DATE(YEAR(Y7),MONTH(Y7)+18,DAY(Y7)),"MMM. JJJJ")</f>
        <v>Apr. 1903 - Jun. 1903</v>
      </c>
      <c r="AF7" s="235" t="str">
        <f>TEXT(DATE(YEAR(Y7),MONTH(Y7)+19,DAY(Y7)),"MMM. JJJJ")&amp;" - "&amp;TEXT(DATE(YEAR(Y7),MONTH(Y7)+21,DAY(Y7)),"MMM. JJJJ")</f>
        <v>Jul. 1903 - Sep. 1903</v>
      </c>
      <c r="AG7" s="236" t="str">
        <f>TEXT(DATE(YEAR(Y7),MONTH(Y7)+22,DAY(Y7)),"MMM. JJJJ")&amp;" - "&amp;TEXT(DATE(YEAR(Y7),MONTH(Y7)+24,DAY(Y7)),"MMM. JJJJ")</f>
        <v>Okt. 1903 - Dez. 1903</v>
      </c>
      <c r="AH7" s="237" t="str">
        <f>TEXT(DATE(YEAR(Y7),MONTH(Y7)+25,DAY(Y7)),"MMM. JJJJ")&amp;" - "&amp;TEXT(DATE(YEAR(Y7),MONTH(Y7)+27,DAY(Y7)),"MMM. JJJJ")</f>
        <v>Jan. 1904 - Mrz. 1904</v>
      </c>
      <c r="AI7" s="235" t="str">
        <f>TEXT(DATE(YEAR(Y7),MONTH(Y7)+28,DAY(Y7)),"MMM. JJJJ")&amp;" - "&amp;TEXT(DATE(YEAR(Y7),MONTH(Y7)+30,DAY(Y7)),"MMM. JJJJ")</f>
        <v>Apr. 1904 - Jun. 1904</v>
      </c>
      <c r="AJ7" s="235" t="str">
        <f>TEXT(DATE(YEAR(Y7),MONTH(Y7)+31,DAY(Y7)),"MMM. JJJJ")&amp;" - "&amp;TEXT(DATE(YEAR(Y7),MONTH(Y7)+33,DAY(Y7)),"MMM. JJJJ")</f>
        <v>Jul. 1904 - Sep. 1904</v>
      </c>
      <c r="AK7" s="236" t="str">
        <f>TEXT(DATE(YEAR(Y7),MONTH(Y7)+34,DAY(Y7)),"MMM. JJJJ")&amp;" - "&amp;TEXT(DATE(YEAR(Y7),MONTH(Y7)+36,DAY(Y7)),"MMM. JJJJ")</f>
        <v>Okt. 1904 - Dez. 1904</v>
      </c>
      <c r="AL7" s="243" t="s">
        <v>100</v>
      </c>
      <c r="AM7" s="239" t="s">
        <v>100</v>
      </c>
      <c r="AN7" s="239" t="s">
        <v>100</v>
      </c>
      <c r="AO7" s="239" t="s">
        <v>100</v>
      </c>
      <c r="AP7" s="240" t="s">
        <v>100</v>
      </c>
    </row>
    <row r="8" spans="1:42" s="2" customFormat="1" ht="21.75" customHeight="1" x14ac:dyDescent="0.2">
      <c r="A8" s="179" t="s">
        <v>170</v>
      </c>
      <c r="B8" s="608"/>
      <c r="C8" s="251"/>
      <c r="D8" s="251"/>
      <c r="E8" s="251"/>
      <c r="F8" s="251"/>
      <c r="G8" s="251"/>
      <c r="H8" s="251"/>
      <c r="I8" s="251"/>
      <c r="J8" s="251"/>
      <c r="K8" s="251"/>
      <c r="L8" s="251"/>
      <c r="M8" s="252"/>
      <c r="N8" s="214"/>
      <c r="O8" s="215"/>
      <c r="P8" s="215"/>
      <c r="Q8" s="215"/>
      <c r="R8" s="215"/>
      <c r="S8" s="215"/>
      <c r="T8" s="215"/>
      <c r="U8" s="215"/>
      <c r="V8" s="215"/>
      <c r="W8" s="215"/>
      <c r="X8" s="215"/>
      <c r="Y8" s="39"/>
      <c r="Z8" s="214"/>
      <c r="AA8" s="215"/>
      <c r="AB8" s="215"/>
      <c r="AC8" s="39"/>
      <c r="AD8" s="214"/>
      <c r="AE8" s="215"/>
      <c r="AF8" s="215"/>
      <c r="AG8" s="39"/>
      <c r="AH8" s="214"/>
      <c r="AI8" s="215"/>
      <c r="AJ8" s="215"/>
      <c r="AK8" s="39"/>
      <c r="AL8" s="227"/>
      <c r="AM8" s="215"/>
      <c r="AN8" s="215"/>
      <c r="AO8" s="215"/>
      <c r="AP8" s="39"/>
    </row>
    <row r="9" spans="1:42" s="2" customFormat="1" ht="12.75" x14ac:dyDescent="0.2">
      <c r="A9" s="181" t="s">
        <v>171</v>
      </c>
      <c r="B9" s="42">
        <f>IF(SUM(HT_Frühphase_Anker!$B$19:$M$19)&lt;&gt;0,ROUND(HT_Frühphase_Anker!B19/SUM(HT_Frühphase_Anker!$B$19:$M$19)*'Ergebnis - Frühphasenförderung'!$B$17,2),0)</f>
        <v>0</v>
      </c>
      <c r="C9" s="336">
        <f>IF(SUM(HT_Frühphase_Anker!$B$19:$M$19)&lt;&gt;0,ROUND(HT_Frühphase_Anker!C19/SUM(HT_Frühphase_Anker!$B$19:$M$19)*'Ergebnis - Frühphasenförderung'!$B$17,2),0)</f>
        <v>0</v>
      </c>
      <c r="D9" s="336">
        <f>IF(SUM(HT_Frühphase_Anker!$B$19:$M$19)&lt;&gt;0,ROUND(HT_Frühphase_Anker!D19/SUM(HT_Frühphase_Anker!$B$19:$M$19)*'Ergebnis - Frühphasenförderung'!$B$17,2),0)</f>
        <v>0</v>
      </c>
      <c r="E9" s="336">
        <f>IF(SUM(HT_Frühphase_Anker!$B$19:$M$19)&lt;&gt;0,ROUND(HT_Frühphase_Anker!E19/SUM(HT_Frühphase_Anker!$B$19:$M$19)*'Ergebnis - Frühphasenförderung'!$B$17,2),0)</f>
        <v>0</v>
      </c>
      <c r="F9" s="336">
        <f>IF(SUM(HT_Frühphase_Anker!$B$19:$M$19)&lt;&gt;0,ROUND(HT_Frühphase_Anker!F19/SUM(HT_Frühphase_Anker!$B$19:$M$19)*'Ergebnis - Frühphasenförderung'!$B$17,2),0)</f>
        <v>0</v>
      </c>
      <c r="G9" s="336">
        <f>IF(SUM(HT_Frühphase_Anker!$B$19:$M$19)&lt;&gt;0,ROUND(HT_Frühphase_Anker!G19/SUM(HT_Frühphase_Anker!$B$19:$M$19)*'Ergebnis - Frühphasenförderung'!$B$17,2),0)</f>
        <v>0</v>
      </c>
      <c r="H9" s="336">
        <f>IF(SUM(HT_Frühphase_Anker!$B$19:$M$19)&lt;&gt;0,ROUND(HT_Frühphase_Anker!H19/SUM(HT_Frühphase_Anker!$B$19:$M$19)*'Ergebnis - Frühphasenförderung'!$B$17,2),0)</f>
        <v>0</v>
      </c>
      <c r="I9" s="336">
        <f>IF(SUM(HT_Frühphase_Anker!$B$19:$M$19)&lt;&gt;0,ROUND(HT_Frühphase_Anker!I19/SUM(HT_Frühphase_Anker!$B$19:$M$19)*'Ergebnis - Frühphasenförderung'!$B$17,2),0)</f>
        <v>0</v>
      </c>
      <c r="J9" s="336">
        <f>IF(SUM(HT_Frühphase_Anker!$B$19:$M$19)&lt;&gt;0,ROUND(HT_Frühphase_Anker!J19/SUM(HT_Frühphase_Anker!$B$19:$M$19)*'Ergebnis - Frühphasenförderung'!$B$17,2),0)</f>
        <v>0</v>
      </c>
      <c r="K9" s="336">
        <f>IF(SUM(HT_Frühphase_Anker!$B$19:$M$19)&lt;&gt;0,ROUND(HT_Frühphase_Anker!K19/SUM(HT_Frühphase_Anker!$B$19:$M$19)*'Ergebnis - Frühphasenförderung'!$B$17,2),0)</f>
        <v>0</v>
      </c>
      <c r="L9" s="336">
        <f>IF(SUM(HT_Frühphase_Anker!$B$19:$M$19)&lt;&gt;0,ROUND(HT_Frühphase_Anker!L19/SUM(HT_Frühphase_Anker!$B$19:$M$19)*'Ergebnis - Frühphasenförderung'!$B$17,2),0)</f>
        <v>0</v>
      </c>
      <c r="M9" s="355">
        <f>'Ergebnis - Frühphasenförderung'!$B$17-SUM(B9:L9)</f>
        <v>0</v>
      </c>
      <c r="N9" s="42">
        <f>IF(SUM(HT_Frühphase_Anker!$N$19:$Y$19)&lt;&gt;0,ROUND(HT_Frühphase_Anker!N19/SUM(HT_Frühphase_Anker!$N$19:$Y$19)*'Ergebnis - Frühphasenförderung'!$C$17,2),0)</f>
        <v>0</v>
      </c>
      <c r="O9" s="336">
        <f>IF(SUM(HT_Frühphase_Anker!$N$19:$Y$19)&lt;&gt;0,ROUND(HT_Frühphase_Anker!O19/SUM(HT_Frühphase_Anker!$N$19:$Y$19)*'Ergebnis - Frühphasenförderung'!$C$17,2),0)</f>
        <v>0</v>
      </c>
      <c r="P9" s="336">
        <f>IF(SUM(HT_Frühphase_Anker!$N$19:$Y$19)&lt;&gt;0,ROUND(HT_Frühphase_Anker!P19/SUM(HT_Frühphase_Anker!$N$19:$Y$19)*'Ergebnis - Frühphasenförderung'!$C$17,2),0)</f>
        <v>0</v>
      </c>
      <c r="Q9" s="336">
        <f>IF(SUM(HT_Frühphase_Anker!$N$19:$Y$19)&lt;&gt;0,ROUND(HT_Frühphase_Anker!Q19/SUM(HT_Frühphase_Anker!$N$19:$Y$19)*'Ergebnis - Frühphasenförderung'!$C$17,2),0)</f>
        <v>0</v>
      </c>
      <c r="R9" s="336">
        <f>IF(SUM(HT_Frühphase_Anker!$N$19:$Y$19)&lt;&gt;0,ROUND(HT_Frühphase_Anker!R19/SUM(HT_Frühphase_Anker!$N$19:$Y$19)*'Ergebnis - Frühphasenförderung'!$C$17,2),0)</f>
        <v>0</v>
      </c>
      <c r="S9" s="336">
        <f>IF(SUM(HT_Frühphase_Anker!$N$19:$Y$19)&lt;&gt;0,ROUND(HT_Frühphase_Anker!S19/SUM(HT_Frühphase_Anker!$N$19:$Y$19)*'Ergebnis - Frühphasenförderung'!$C$17,2),0)</f>
        <v>0</v>
      </c>
      <c r="T9" s="336">
        <f>IF(SUM(HT_Frühphase_Anker!$N$19:$Y$19)&lt;&gt;0,ROUND(HT_Frühphase_Anker!T19/SUM(HT_Frühphase_Anker!$N$19:$Y$19)*'Ergebnis - Frühphasenförderung'!$C$17,2),0)</f>
        <v>0</v>
      </c>
      <c r="U9" s="336">
        <f>IF(SUM(HT_Frühphase_Anker!$N$19:$Y$19)&lt;&gt;0,ROUND(HT_Frühphase_Anker!U19/SUM(HT_Frühphase_Anker!$N$19:$Y$19)*'Ergebnis - Frühphasenförderung'!$C$17,2),0)</f>
        <v>0</v>
      </c>
      <c r="V9" s="336">
        <f>IF(SUM(HT_Frühphase_Anker!$N$19:$Y$19)&lt;&gt;0,ROUND(HT_Frühphase_Anker!V19/SUM(HT_Frühphase_Anker!$N$19:$Y$19)*'Ergebnis - Frühphasenförderung'!$C$17,2),0)</f>
        <v>0</v>
      </c>
      <c r="W9" s="336">
        <f>IF(SUM(HT_Frühphase_Anker!$N$19:$Y$19)&lt;&gt;0,ROUND(HT_Frühphase_Anker!W19/SUM(HT_Frühphase_Anker!$N$19:$Y$19)*'Ergebnis - Frühphasenförderung'!$C$17,2),0)</f>
        <v>0</v>
      </c>
      <c r="X9" s="336">
        <f>IF(SUM(HT_Frühphase_Anker!$N$19:$Y$19)&lt;&gt;0,ROUND(HT_Frühphase_Anker!X19/SUM(HT_Frühphase_Anker!$N$19:$Y$19)*'Ergebnis - Frühphasenförderung'!$C$17,2),0)</f>
        <v>0</v>
      </c>
      <c r="Y9" s="355">
        <f>'Ergebnis - Frühphasenförderung'!$C$17-SUM(N9:X9)</f>
        <v>0</v>
      </c>
      <c r="Z9" s="42">
        <f>IF(SUM(HT_Frühphase_Anker!$Z$19:$AC$19)&lt;&gt;0,ROUND(HT_Frühphase_Anker!Z19/SUM(HT_Frühphase_Anker!$Z$19:$AC$19)*'Ergebnis - Frühphasenförderung'!$D$17,2),0)</f>
        <v>0</v>
      </c>
      <c r="AA9" s="336">
        <f>IF(SUM(HT_Frühphase_Anker!$Z$19:$AC$19)&lt;&gt;0,ROUND(HT_Frühphase_Anker!AA19/SUM(HT_Frühphase_Anker!$Z$19:$AC$19)*'Ergebnis - Frühphasenförderung'!$D$17,2),0)</f>
        <v>0</v>
      </c>
      <c r="AB9" s="336">
        <f>IF(SUM(HT_Frühphase_Anker!$Z$19:$AC$19)&lt;&gt;0,ROUND(HT_Frühphase_Anker!AB19/SUM(HT_Frühphase_Anker!$Z$19:$AC$19)*'Ergebnis - Frühphasenförderung'!$D$17,2),0)</f>
        <v>0</v>
      </c>
      <c r="AC9" s="355">
        <f>'Ergebnis - Frühphasenförderung'!$D$17-SUM(Z9:AB9)</f>
        <v>0</v>
      </c>
      <c r="AD9" s="42">
        <f>IF(SUM(HT_Frühphase_Anker!$AD$19:$AG$19)&lt;&gt;0,ROUND(HT_Frühphase_Anker!AD19/SUM(HT_Frühphase_Anker!$AD$19:$AG$19)*'Ergebnis - Frühphasenförderung'!$E$17,2),0)</f>
        <v>0</v>
      </c>
      <c r="AE9" s="336">
        <f>IF(SUM(HT_Frühphase_Anker!$AD$19:$AG$19)&lt;&gt;0,ROUND(HT_Frühphase_Anker!AE19/SUM(HT_Frühphase_Anker!$AD$19:$AG$19)*'Ergebnis - Frühphasenförderung'!$E$17,2),0)</f>
        <v>0</v>
      </c>
      <c r="AF9" s="336">
        <f>IF(SUM(HT_Frühphase_Anker!$AD$19:$AG$19)&lt;&gt;0,ROUND(HT_Frühphase_Anker!AF19/SUM(HT_Frühphase_Anker!$AD$19:$AG$19)*'Ergebnis - Frühphasenförderung'!$E$17,2),0)</f>
        <v>0</v>
      </c>
      <c r="AG9" s="355">
        <f>'Ergebnis - Frühphasenförderung'!$E$17-SUM(AD9:AF9)</f>
        <v>0</v>
      </c>
      <c r="AH9" s="42">
        <f>IF(SUM(HT_Frühphase_Anker!$AH$19:$AK$19)&lt;&gt;0,ROUND(HT_Frühphase_Anker!AH19/SUM(HT_Frühphase_Anker!$AH$19:$AK$19)*'Ergebnis - Frühphasenförderung'!$F$17,2),0)</f>
        <v>0</v>
      </c>
      <c r="AI9" s="42">
        <f>IF(SUM(HT_Frühphase_Anker!$AH$19:$AK$19)&lt;&gt;0,ROUND(HT_Frühphase_Anker!AI19/SUM(HT_Frühphase_Anker!$AH$19:$AK$19)*'Ergebnis - Frühphasenförderung'!$F$17,2),0)</f>
        <v>0</v>
      </c>
      <c r="AJ9" s="42">
        <f>IF(SUM(HT_Frühphase_Anker!$AH$19:$AK$19)&lt;&gt;0,ROUND(HT_Frühphase_Anker!AJ19/SUM(HT_Frühphase_Anker!$AH$19:$AK$19)*'Ergebnis - Frühphasenförderung'!$F$17,2),0)</f>
        <v>0</v>
      </c>
      <c r="AK9" s="355">
        <f>'Ergebnis - Frühphasenförderung'!$F$17-SUM(AH9:AJ9)</f>
        <v>0</v>
      </c>
      <c r="AL9" s="244">
        <f>SUM(B9:M9)</f>
        <v>0</v>
      </c>
      <c r="AM9" s="83">
        <f>SUM(N9:Y9)</f>
        <v>0</v>
      </c>
      <c r="AN9" s="83">
        <f>SUM(Z9:AC9)</f>
        <v>0</v>
      </c>
      <c r="AO9" s="83">
        <f>SUM(AD9:AG9)</f>
        <v>0</v>
      </c>
      <c r="AP9" s="85">
        <f>SUM(AH9:AK9)</f>
        <v>0</v>
      </c>
    </row>
    <row r="10" spans="1:42" s="2" customFormat="1" ht="12.75" x14ac:dyDescent="0.2">
      <c r="A10" s="181" t="s">
        <v>172</v>
      </c>
      <c r="B10" s="42">
        <f>IF(SUM(HT_Frühphase_Anker!$B$42:$M$42)&lt;&gt;0,ROUND(HT_Frühphase_Anker!B42/SUM(HT_Frühphase_Anker!$B$42:$M$42)*'Ergebnis - Gesamt'!$B$42,2),0)</f>
        <v>0</v>
      </c>
      <c r="C10" s="336">
        <f>IF(SUM(HT_Frühphase_Anker!$B$42:$M$42)&lt;&gt;0,ROUND(HT_Frühphase_Anker!C42/SUM(HT_Frühphase_Anker!$B$42:$M$42)*'Ergebnis - Gesamt'!$B$42,2),0)</f>
        <v>0</v>
      </c>
      <c r="D10" s="336">
        <f>IF(SUM(HT_Frühphase_Anker!$B$42:$M$42)&lt;&gt;0,ROUND(HT_Frühphase_Anker!D42/SUM(HT_Frühphase_Anker!$B$42:$M$42)*'Ergebnis - Gesamt'!$B$42,2),0)</f>
        <v>0</v>
      </c>
      <c r="E10" s="336">
        <f>IF(SUM(HT_Frühphase_Anker!$B$42:$M$42)&lt;&gt;0,ROUND(HT_Frühphase_Anker!E42/SUM(HT_Frühphase_Anker!$B$42:$M$42)*'Ergebnis - Gesamt'!$B$42,2),0)</f>
        <v>0</v>
      </c>
      <c r="F10" s="336">
        <f>IF(SUM(HT_Frühphase_Anker!$B$42:$M$42)&lt;&gt;0,ROUND(HT_Frühphase_Anker!F42/SUM(HT_Frühphase_Anker!$B$42:$M$42)*'Ergebnis - Gesamt'!$B$42,2),0)</f>
        <v>0</v>
      </c>
      <c r="G10" s="336">
        <f>IF(SUM(HT_Frühphase_Anker!$B$42:$M$42)&lt;&gt;0,ROUND(HT_Frühphase_Anker!G42/SUM(HT_Frühphase_Anker!$B$42:$M$42)*'Ergebnis - Gesamt'!$B$42,2),0)</f>
        <v>0</v>
      </c>
      <c r="H10" s="336">
        <f>IF(SUM(HT_Frühphase_Anker!$B$42:$M$42)&lt;&gt;0,ROUND(HT_Frühphase_Anker!H42/SUM(HT_Frühphase_Anker!$B$42:$M$42)*'Ergebnis - Gesamt'!$B$42,2),0)</f>
        <v>0</v>
      </c>
      <c r="I10" s="336">
        <f>IF(SUM(HT_Frühphase_Anker!$B$42:$M$42)&lt;&gt;0,ROUND(HT_Frühphase_Anker!I42/SUM(HT_Frühphase_Anker!$B$42:$M$42)*'Ergebnis - Gesamt'!$B$42,2),0)</f>
        <v>0</v>
      </c>
      <c r="J10" s="336">
        <f>IF(SUM(HT_Frühphase_Anker!$B$42:$M$42)&lt;&gt;0,ROUND(HT_Frühphase_Anker!J42/SUM(HT_Frühphase_Anker!$B$42:$M$42)*'Ergebnis - Gesamt'!$B$42,2),0)</f>
        <v>0</v>
      </c>
      <c r="K10" s="336">
        <f>IF(SUM(HT_Frühphase_Anker!$B$42:$M$42)&lt;&gt;0,ROUND(HT_Frühphase_Anker!K42/SUM(HT_Frühphase_Anker!$B$42:$M$42)*'Ergebnis - Gesamt'!$B$42,2),0)</f>
        <v>0</v>
      </c>
      <c r="L10" s="336">
        <f>IF(SUM(HT_Frühphase_Anker!$B$42:$M$42)&lt;&gt;0,ROUND(HT_Frühphase_Anker!L42/SUM(HT_Frühphase_Anker!$B$42:$M$42)*'Ergebnis - Gesamt'!$B$42,2),0)</f>
        <v>0</v>
      </c>
      <c r="M10" s="355">
        <f>'Ergebnis - Gesamt'!$B$42-SUM(B10:L10)</f>
        <v>0</v>
      </c>
      <c r="N10" s="42">
        <f>IF(SUM(HT_Frühphase_Anker!$N$42:$Y$42)&lt;&gt;0,ROUND(HT_Frühphase_Anker!N42/SUM(HT_Frühphase_Anker!$N$42:$Y$42)*'Ergebnis - Gesamt'!$C$42,2),0)</f>
        <v>0</v>
      </c>
      <c r="O10" s="336">
        <f>IF(SUM(HT_Frühphase_Anker!$N$42:$Y$42)&lt;&gt;0,ROUND(HT_Frühphase_Anker!O42/SUM(HT_Frühphase_Anker!$N$42:$Y$42)*'Ergebnis - Gesamt'!$C$42,2),0)</f>
        <v>0</v>
      </c>
      <c r="P10" s="336">
        <f>IF(SUM(HT_Frühphase_Anker!$N$42:$Y$42)&lt;&gt;0,ROUND(HT_Frühphase_Anker!P42/SUM(HT_Frühphase_Anker!$N$42:$Y$42)*'Ergebnis - Gesamt'!$C$42,2),0)</f>
        <v>0</v>
      </c>
      <c r="Q10" s="336">
        <f>IF(SUM(HT_Frühphase_Anker!$N$42:$Y$42)&lt;&gt;0,ROUND(HT_Frühphase_Anker!Q42/SUM(HT_Frühphase_Anker!$N$42:$Y$42)*'Ergebnis - Gesamt'!$C$42,2),0)</f>
        <v>0</v>
      </c>
      <c r="R10" s="336">
        <f>IF(SUM(HT_Frühphase_Anker!$N$42:$Y$42)&lt;&gt;0,ROUND(HT_Frühphase_Anker!R42/SUM(HT_Frühphase_Anker!$N$42:$Y$42)*'Ergebnis - Gesamt'!$C$42,2),0)</f>
        <v>0</v>
      </c>
      <c r="S10" s="336">
        <f>IF(SUM(HT_Frühphase_Anker!$N$42:$Y$42)&lt;&gt;0,ROUND(HT_Frühphase_Anker!S42/SUM(HT_Frühphase_Anker!$N$42:$Y$42)*'Ergebnis - Gesamt'!$C$42,2),0)</f>
        <v>0</v>
      </c>
      <c r="T10" s="336">
        <f>IF(SUM(HT_Frühphase_Anker!$N$42:$Y$42)&lt;&gt;0,ROUND(HT_Frühphase_Anker!T42/SUM(HT_Frühphase_Anker!$N$42:$Y$42)*'Ergebnis - Gesamt'!$C$42,2),0)</f>
        <v>0</v>
      </c>
      <c r="U10" s="336">
        <f>IF(SUM(HT_Frühphase_Anker!$N$42:$Y$42)&lt;&gt;0,ROUND(HT_Frühphase_Anker!U42/SUM(HT_Frühphase_Anker!$N$42:$Y$42)*'Ergebnis - Gesamt'!$C$42,2),0)</f>
        <v>0</v>
      </c>
      <c r="V10" s="336">
        <f>IF(SUM(HT_Frühphase_Anker!$N$42:$Y$42)&lt;&gt;0,ROUND(HT_Frühphase_Anker!V42/SUM(HT_Frühphase_Anker!$N$42:$Y$42)*'Ergebnis - Gesamt'!$C$42,2),0)</f>
        <v>0</v>
      </c>
      <c r="W10" s="336">
        <f>IF(SUM(HT_Frühphase_Anker!$N$42:$Y$42)&lt;&gt;0,ROUND(HT_Frühphase_Anker!W42/SUM(HT_Frühphase_Anker!$N$42:$Y$42)*'Ergebnis - Gesamt'!$C$42,2),0)</f>
        <v>0</v>
      </c>
      <c r="X10" s="336">
        <f>IF(SUM(HT_Frühphase_Anker!$N$42:$Y$42)&lt;&gt;0,ROUND(HT_Frühphase_Anker!X42/SUM(HT_Frühphase_Anker!$N$42:$Y$42)*'Ergebnis - Gesamt'!$C$42,2),0)</f>
        <v>0</v>
      </c>
      <c r="Y10" s="355">
        <f>'Ergebnis - Gesamt'!$C$42-SUM(N10:X10)</f>
        <v>0</v>
      </c>
      <c r="Z10" s="42">
        <f>IF(SUM(HT_Frühphase_Anker!$Z$42:$AC$42)&lt;&gt;0,ROUND(HT_Frühphase_Anker!Z42/SUM(HT_Frühphase_Anker!$Z$42:$AC$42)*'Ergebnis - Gesamt'!$D$42,2),0)</f>
        <v>0</v>
      </c>
      <c r="AA10" s="336">
        <f>IF(SUM(HT_Frühphase_Anker!$Z$42:$AC$42)&lt;&gt;0,ROUND(HT_Frühphase_Anker!AA42/SUM(HT_Frühphase_Anker!$Z$42:$AC$42)*'Ergebnis - Gesamt'!$D$42,2),0)</f>
        <v>0</v>
      </c>
      <c r="AB10" s="336">
        <f>IF(SUM(HT_Frühphase_Anker!$Z$42:$AC$42)&lt;&gt;0,ROUND(HT_Frühphase_Anker!AB42/SUM(HT_Frühphase_Anker!$Z$42:$AC$42)*'Ergebnis - Gesamt'!$D$42,2),0)</f>
        <v>0</v>
      </c>
      <c r="AC10" s="355">
        <f>'Ergebnis - Gesamt'!$D$42-SUM(Z10:AB10)</f>
        <v>0</v>
      </c>
      <c r="AD10" s="42">
        <f>IF(SUM(HT_Frühphase_Anker!$AD$42:$AG$42)&lt;&gt;0,ROUND(HT_Frühphase_Anker!AD42/SUM(HT_Frühphase_Anker!$AD$42:$AG$42)*'Ergebnis - Gesamt'!$E$42,2),0)</f>
        <v>0</v>
      </c>
      <c r="AE10" s="336">
        <f>IF(SUM(HT_Frühphase_Anker!$AD$42:$AG$42)&lt;&gt;0,ROUND(HT_Frühphase_Anker!AE42/SUM(HT_Frühphase_Anker!$AD$42:$AG$42)*'Ergebnis - Gesamt'!$E$42,2),0)</f>
        <v>0</v>
      </c>
      <c r="AF10" s="336">
        <f>IF(SUM(HT_Frühphase_Anker!$AD$42:$AG$42)&lt;&gt;0,ROUND(HT_Frühphase_Anker!AF42/SUM(HT_Frühphase_Anker!$AD$42:$AG$42)*'Ergebnis - Gesamt'!$E$42,2),0)</f>
        <v>0</v>
      </c>
      <c r="AG10" s="355">
        <f>'Ergebnis - Gesamt'!$E$42-SUM(AD10:AF10)</f>
        <v>0</v>
      </c>
      <c r="AH10" s="42">
        <f>IF(SUM(HT_Frühphase_Anker!$AH$42:$AK$42)&lt;&gt;0,ROUND(HT_Frühphase_Anker!AH42/SUM(HT_Frühphase_Anker!$AH$42:$AK$42)*'Ergebnis - Gesamt'!$F$42,2),0)</f>
        <v>0</v>
      </c>
      <c r="AI10" s="336">
        <f>IF(SUM(HT_Frühphase_Anker!$AH$42:$AK$42)&lt;&gt;0,ROUND(HT_Frühphase_Anker!AI42/SUM(HT_Frühphase_Anker!$AH$42:$AK$42)*'Ergebnis - Gesamt'!$F$42,2),0)</f>
        <v>0</v>
      </c>
      <c r="AJ10" s="336">
        <f>IF(SUM(HT_Frühphase_Anker!$AH$42:$AK$42)&lt;&gt;0,ROUND(HT_Frühphase_Anker!AJ42/SUM(HT_Frühphase_Anker!$AH$42:$AK$42)*'Ergebnis - Gesamt'!$F$42,2),0)</f>
        <v>0</v>
      </c>
      <c r="AK10" s="355">
        <f>'Ergebnis - Gesamt'!$F$42-SUM(AH10:AJ10)</f>
        <v>0</v>
      </c>
      <c r="AL10" s="244">
        <f>SUM(B10:M10)</f>
        <v>0</v>
      </c>
      <c r="AM10" s="83">
        <f>SUM(N10:Y10)</f>
        <v>0</v>
      </c>
      <c r="AN10" s="83">
        <f>SUM(Z10:AC10)</f>
        <v>0</v>
      </c>
      <c r="AO10" s="83">
        <f>SUM(AD10:AG10)</f>
        <v>0</v>
      </c>
      <c r="AP10" s="85">
        <f>SUM(AH10:AK10)</f>
        <v>0</v>
      </c>
    </row>
    <row r="11" spans="1:42" s="2" customFormat="1" ht="12.75" x14ac:dyDescent="0.2">
      <c r="A11" s="181" t="s">
        <v>173</v>
      </c>
      <c r="B11" s="650"/>
      <c r="C11" s="661"/>
      <c r="D11" s="661"/>
      <c r="E11" s="661"/>
      <c r="F11" s="661"/>
      <c r="G11" s="661"/>
      <c r="H11" s="661"/>
      <c r="I11" s="661"/>
      <c r="J11" s="661"/>
      <c r="K11" s="661"/>
      <c r="L11" s="661"/>
      <c r="M11" s="662"/>
      <c r="N11" s="650"/>
      <c r="O11" s="661"/>
      <c r="P11" s="661"/>
      <c r="Q11" s="661"/>
      <c r="R11" s="661"/>
      <c r="S11" s="661"/>
      <c r="T11" s="661"/>
      <c r="U11" s="661"/>
      <c r="V11" s="661"/>
      <c r="W11" s="661"/>
      <c r="X11" s="661"/>
      <c r="Y11" s="662"/>
      <c r="Z11" s="650"/>
      <c r="AA11" s="661"/>
      <c r="AB11" s="661"/>
      <c r="AC11" s="662"/>
      <c r="AD11" s="650"/>
      <c r="AE11" s="661"/>
      <c r="AF11" s="661"/>
      <c r="AG11" s="662"/>
      <c r="AH11" s="650"/>
      <c r="AI11" s="661"/>
      <c r="AJ11" s="661"/>
      <c r="AK11" s="662"/>
      <c r="AL11" s="244">
        <f>SUM(B11:M11)</f>
        <v>0</v>
      </c>
      <c r="AM11" s="83">
        <f>SUM(N11:Y11)</f>
        <v>0</v>
      </c>
      <c r="AN11" s="83">
        <f>SUM(Z11:AC11)</f>
        <v>0</v>
      </c>
      <c r="AO11" s="83">
        <f>SUM(AD11:AG11)</f>
        <v>0</v>
      </c>
      <c r="AP11" s="85">
        <f>SUM(AH11:AK11)</f>
        <v>0</v>
      </c>
    </row>
    <row r="12" spans="1:42" s="8" customFormat="1" ht="13.5" thickBot="1" x14ac:dyDescent="0.25">
      <c r="A12" s="490" t="s">
        <v>174</v>
      </c>
      <c r="B12" s="24">
        <f>SUM(B9:B11)</f>
        <v>0</v>
      </c>
      <c r="C12" s="223">
        <f t="shared" ref="C12:AK12" si="2">SUM(C9:C11)</f>
        <v>0</v>
      </c>
      <c r="D12" s="223">
        <f t="shared" si="2"/>
        <v>0</v>
      </c>
      <c r="E12" s="223">
        <f t="shared" si="2"/>
        <v>0</v>
      </c>
      <c r="F12" s="223">
        <f t="shared" si="2"/>
        <v>0</v>
      </c>
      <c r="G12" s="223">
        <f t="shared" si="2"/>
        <v>0</v>
      </c>
      <c r="H12" s="223">
        <f t="shared" si="2"/>
        <v>0</v>
      </c>
      <c r="I12" s="223">
        <f t="shared" si="2"/>
        <v>0</v>
      </c>
      <c r="J12" s="223">
        <f t="shared" si="2"/>
        <v>0</v>
      </c>
      <c r="K12" s="223">
        <f t="shared" si="2"/>
        <v>0</v>
      </c>
      <c r="L12" s="223">
        <f t="shared" si="2"/>
        <v>0</v>
      </c>
      <c r="M12" s="224">
        <f t="shared" si="2"/>
        <v>0</v>
      </c>
      <c r="N12" s="24">
        <f t="shared" si="2"/>
        <v>0</v>
      </c>
      <c r="O12" s="223">
        <f t="shared" si="2"/>
        <v>0</v>
      </c>
      <c r="P12" s="223">
        <f t="shared" si="2"/>
        <v>0</v>
      </c>
      <c r="Q12" s="223">
        <f t="shared" si="2"/>
        <v>0</v>
      </c>
      <c r="R12" s="223">
        <f t="shared" si="2"/>
        <v>0</v>
      </c>
      <c r="S12" s="223">
        <f t="shared" si="2"/>
        <v>0</v>
      </c>
      <c r="T12" s="223">
        <f t="shared" si="2"/>
        <v>0</v>
      </c>
      <c r="U12" s="223">
        <f t="shared" si="2"/>
        <v>0</v>
      </c>
      <c r="V12" s="223">
        <f t="shared" si="2"/>
        <v>0</v>
      </c>
      <c r="W12" s="223">
        <f t="shared" si="2"/>
        <v>0</v>
      </c>
      <c r="X12" s="223">
        <f t="shared" si="2"/>
        <v>0</v>
      </c>
      <c r="Y12" s="224">
        <f t="shared" si="2"/>
        <v>0</v>
      </c>
      <c r="Z12" s="24">
        <f t="shared" si="2"/>
        <v>0</v>
      </c>
      <c r="AA12" s="223">
        <f t="shared" si="2"/>
        <v>0</v>
      </c>
      <c r="AB12" s="223">
        <f t="shared" si="2"/>
        <v>0</v>
      </c>
      <c r="AC12" s="224">
        <f t="shared" si="2"/>
        <v>0</v>
      </c>
      <c r="AD12" s="24">
        <f t="shared" si="2"/>
        <v>0</v>
      </c>
      <c r="AE12" s="223">
        <f t="shared" si="2"/>
        <v>0</v>
      </c>
      <c r="AF12" s="223">
        <f t="shared" si="2"/>
        <v>0</v>
      </c>
      <c r="AG12" s="224">
        <f t="shared" si="2"/>
        <v>0</v>
      </c>
      <c r="AH12" s="25">
        <f t="shared" si="2"/>
        <v>0</v>
      </c>
      <c r="AI12" s="527">
        <f t="shared" si="2"/>
        <v>0</v>
      </c>
      <c r="AJ12" s="527">
        <f t="shared" si="2"/>
        <v>0</v>
      </c>
      <c r="AK12" s="19">
        <f t="shared" si="2"/>
        <v>0</v>
      </c>
      <c r="AL12" s="18">
        <f>SUM(AL9:AL11)</f>
        <v>0</v>
      </c>
      <c r="AM12" s="527">
        <f>SUM(AM9:AM11)</f>
        <v>0</v>
      </c>
      <c r="AN12" s="527">
        <f>SUM(AN9:AN11)</f>
        <v>0</v>
      </c>
      <c r="AO12" s="527">
        <f>SUM(AO9:AO11)</f>
        <v>0</v>
      </c>
      <c r="AP12" s="19">
        <f>SUM(AP9:AP11)</f>
        <v>0</v>
      </c>
    </row>
    <row r="13" spans="1:42" s="2" customFormat="1" ht="30" customHeight="1" x14ac:dyDescent="0.2">
      <c r="A13" s="250" t="s">
        <v>175</v>
      </c>
      <c r="B13" s="177"/>
      <c r="C13" s="176"/>
      <c r="D13" s="176"/>
      <c r="E13" s="176"/>
      <c r="F13" s="176"/>
      <c r="G13" s="176"/>
      <c r="H13" s="176"/>
      <c r="I13" s="176"/>
      <c r="J13" s="176"/>
      <c r="K13" s="176"/>
      <c r="L13" s="176"/>
      <c r="M13" s="9"/>
      <c r="N13" s="177"/>
      <c r="O13" s="176"/>
      <c r="P13" s="176"/>
      <c r="Q13" s="176"/>
      <c r="R13" s="176"/>
      <c r="S13" s="176"/>
      <c r="T13" s="176"/>
      <c r="U13" s="176"/>
      <c r="V13" s="176"/>
      <c r="W13" s="176"/>
      <c r="X13" s="176"/>
      <c r="Y13" s="9"/>
      <c r="Z13" s="177"/>
      <c r="AA13" s="176"/>
      <c r="AB13" s="176"/>
      <c r="AC13" s="9"/>
      <c r="AD13" s="177"/>
      <c r="AE13" s="176"/>
      <c r="AF13" s="176"/>
      <c r="AG13" s="9"/>
      <c r="AH13" s="177"/>
      <c r="AI13" s="176"/>
      <c r="AJ13" s="176"/>
      <c r="AK13" s="9"/>
      <c r="AL13" s="214"/>
      <c r="AM13" s="215"/>
      <c r="AN13" s="215"/>
      <c r="AO13" s="215"/>
      <c r="AP13" s="39"/>
    </row>
    <row r="14" spans="1:42" s="2" customFormat="1" ht="12.75" x14ac:dyDescent="0.2">
      <c r="A14" s="230" t="s">
        <v>176</v>
      </c>
      <c r="B14" s="650"/>
      <c r="C14" s="661"/>
      <c r="D14" s="661"/>
      <c r="E14" s="661"/>
      <c r="F14" s="661"/>
      <c r="G14" s="661"/>
      <c r="H14" s="661"/>
      <c r="I14" s="661"/>
      <c r="J14" s="661"/>
      <c r="K14" s="661"/>
      <c r="L14" s="661"/>
      <c r="M14" s="662"/>
      <c r="N14" s="650"/>
      <c r="O14" s="661"/>
      <c r="P14" s="661"/>
      <c r="Q14" s="661"/>
      <c r="R14" s="661"/>
      <c r="S14" s="661"/>
      <c r="T14" s="661"/>
      <c r="U14" s="661"/>
      <c r="V14" s="661"/>
      <c r="W14" s="661"/>
      <c r="X14" s="661"/>
      <c r="Y14" s="662"/>
      <c r="Z14" s="650"/>
      <c r="AA14" s="661"/>
      <c r="AB14" s="661"/>
      <c r="AC14" s="662"/>
      <c r="AD14" s="650"/>
      <c r="AE14" s="661"/>
      <c r="AF14" s="661"/>
      <c r="AG14" s="662"/>
      <c r="AH14" s="650"/>
      <c r="AI14" s="661"/>
      <c r="AJ14" s="661"/>
      <c r="AK14" s="662"/>
      <c r="AL14" s="84">
        <f>SUM(B14:M14)</f>
        <v>0</v>
      </c>
      <c r="AM14" s="83">
        <f>SUM(N14:Y14)</f>
        <v>0</v>
      </c>
      <c r="AN14" s="83">
        <f>SUM(Z14:AC14)</f>
        <v>0</v>
      </c>
      <c r="AO14" s="83">
        <f>SUM(AD14:AG14)</f>
        <v>0</v>
      </c>
      <c r="AP14" s="85">
        <f>SUM(AH14:AK14)</f>
        <v>0</v>
      </c>
    </row>
    <row r="15" spans="1:42" s="2" customFormat="1" ht="12.75" x14ac:dyDescent="0.2">
      <c r="A15" s="230" t="s">
        <v>177</v>
      </c>
      <c r="B15" s="650"/>
      <c r="C15" s="661"/>
      <c r="D15" s="661"/>
      <c r="E15" s="661"/>
      <c r="F15" s="661"/>
      <c r="G15" s="661"/>
      <c r="H15" s="661"/>
      <c r="I15" s="661"/>
      <c r="J15" s="661"/>
      <c r="K15" s="661"/>
      <c r="L15" s="661"/>
      <c r="M15" s="662"/>
      <c r="N15" s="650"/>
      <c r="O15" s="661"/>
      <c r="P15" s="661"/>
      <c r="Q15" s="661"/>
      <c r="R15" s="661"/>
      <c r="S15" s="661"/>
      <c r="T15" s="661"/>
      <c r="U15" s="661"/>
      <c r="V15" s="661"/>
      <c r="W15" s="661"/>
      <c r="X15" s="661"/>
      <c r="Y15" s="662"/>
      <c r="Z15" s="650"/>
      <c r="AA15" s="661"/>
      <c r="AB15" s="661"/>
      <c r="AC15" s="662"/>
      <c r="AD15" s="650"/>
      <c r="AE15" s="661"/>
      <c r="AF15" s="661"/>
      <c r="AG15" s="662"/>
      <c r="AH15" s="650"/>
      <c r="AI15" s="661"/>
      <c r="AJ15" s="661"/>
      <c r="AK15" s="662"/>
      <c r="AL15" s="84">
        <f>SUM(B15:M15)</f>
        <v>0</v>
      </c>
      <c r="AM15" s="83">
        <f>SUM(N15:Y15)</f>
        <v>0</v>
      </c>
      <c r="AN15" s="83">
        <f>SUM(Z15:AC15)</f>
        <v>0</v>
      </c>
      <c r="AO15" s="83">
        <f>SUM(AD15:AG15)</f>
        <v>0</v>
      </c>
      <c r="AP15" s="85">
        <f>SUM(AH15:AK15)</f>
        <v>0</v>
      </c>
    </row>
    <row r="16" spans="1:42" s="2" customFormat="1" ht="12.75" x14ac:dyDescent="0.2">
      <c r="A16" s="230" t="s">
        <v>217</v>
      </c>
      <c r="B16" s="650"/>
      <c r="C16" s="661"/>
      <c r="D16" s="661"/>
      <c r="E16" s="661"/>
      <c r="F16" s="661"/>
      <c r="G16" s="661"/>
      <c r="H16" s="661"/>
      <c r="I16" s="661"/>
      <c r="J16" s="661"/>
      <c r="K16" s="661"/>
      <c r="L16" s="661"/>
      <c r="M16" s="662"/>
      <c r="N16" s="650"/>
      <c r="O16" s="661"/>
      <c r="P16" s="661"/>
      <c r="Q16" s="661"/>
      <c r="R16" s="661"/>
      <c r="S16" s="661"/>
      <c r="T16" s="661"/>
      <c r="U16" s="661"/>
      <c r="V16" s="661"/>
      <c r="W16" s="661"/>
      <c r="X16" s="661"/>
      <c r="Y16" s="662"/>
      <c r="Z16" s="650"/>
      <c r="AA16" s="661"/>
      <c r="AB16" s="661"/>
      <c r="AC16" s="662"/>
      <c r="AD16" s="650"/>
      <c r="AE16" s="661"/>
      <c r="AF16" s="661"/>
      <c r="AG16" s="662"/>
      <c r="AH16" s="650"/>
      <c r="AI16" s="661"/>
      <c r="AJ16" s="661"/>
      <c r="AK16" s="662"/>
      <c r="AL16" s="84">
        <f>SUM(B16:M16)</f>
        <v>0</v>
      </c>
      <c r="AM16" s="83">
        <f>SUM(N16:Y16)</f>
        <v>0</v>
      </c>
      <c r="AN16" s="83">
        <f>SUM(Z16:AC16)</f>
        <v>0</v>
      </c>
      <c r="AO16" s="83">
        <f>SUM(AD16:AG16)</f>
        <v>0</v>
      </c>
      <c r="AP16" s="85">
        <f>SUM(AH16:AK16)</f>
        <v>0</v>
      </c>
    </row>
    <row r="17" spans="1:42" s="2" customFormat="1" ht="12.75" x14ac:dyDescent="0.2">
      <c r="A17" s="230" t="s">
        <v>216</v>
      </c>
      <c r="B17" s="650"/>
      <c r="C17" s="661"/>
      <c r="D17" s="661"/>
      <c r="E17" s="661"/>
      <c r="F17" s="661"/>
      <c r="G17" s="661"/>
      <c r="H17" s="661"/>
      <c r="I17" s="661"/>
      <c r="J17" s="661"/>
      <c r="K17" s="661"/>
      <c r="L17" s="661"/>
      <c r="M17" s="662"/>
      <c r="N17" s="650"/>
      <c r="O17" s="661"/>
      <c r="P17" s="661"/>
      <c r="Q17" s="661"/>
      <c r="R17" s="661"/>
      <c r="S17" s="661"/>
      <c r="T17" s="661"/>
      <c r="U17" s="661"/>
      <c r="V17" s="661"/>
      <c r="W17" s="661"/>
      <c r="X17" s="661"/>
      <c r="Y17" s="662"/>
      <c r="Z17" s="650"/>
      <c r="AA17" s="661"/>
      <c r="AB17" s="661"/>
      <c r="AC17" s="662"/>
      <c r="AD17" s="650"/>
      <c r="AE17" s="661"/>
      <c r="AF17" s="661"/>
      <c r="AG17" s="662"/>
      <c r="AH17" s="650"/>
      <c r="AI17" s="661"/>
      <c r="AJ17" s="661"/>
      <c r="AK17" s="662"/>
      <c r="AL17" s="84">
        <f>SUM(B17:M17)</f>
        <v>0</v>
      </c>
      <c r="AM17" s="83">
        <f>SUM(N17:Y17)</f>
        <v>0</v>
      </c>
      <c r="AN17" s="83">
        <f>SUM(Z17:AC17)</f>
        <v>0</v>
      </c>
      <c r="AO17" s="83">
        <f>SUM(AD17:AG17)</f>
        <v>0</v>
      </c>
      <c r="AP17" s="85">
        <f>SUM(AH17:AK17)</f>
        <v>0</v>
      </c>
    </row>
    <row r="18" spans="1:42" s="8" customFormat="1" ht="13.5" thickBot="1" x14ac:dyDescent="0.25">
      <c r="A18" s="65" t="s">
        <v>178</v>
      </c>
      <c r="B18" s="24">
        <f>B14-B15-B16+B17</f>
        <v>0</v>
      </c>
      <c r="C18" s="223">
        <f t="shared" ref="C18:AP18" si="3">C14-C15-C16+C17</f>
        <v>0</v>
      </c>
      <c r="D18" s="223">
        <f t="shared" si="3"/>
        <v>0</v>
      </c>
      <c r="E18" s="223">
        <f t="shared" si="3"/>
        <v>0</v>
      </c>
      <c r="F18" s="223">
        <f t="shared" si="3"/>
        <v>0</v>
      </c>
      <c r="G18" s="223">
        <f t="shared" si="3"/>
        <v>0</v>
      </c>
      <c r="H18" s="223">
        <f t="shared" si="3"/>
        <v>0</v>
      </c>
      <c r="I18" s="223">
        <f t="shared" si="3"/>
        <v>0</v>
      </c>
      <c r="J18" s="223">
        <f t="shared" si="3"/>
        <v>0</v>
      </c>
      <c r="K18" s="223">
        <f t="shared" si="3"/>
        <v>0</v>
      </c>
      <c r="L18" s="223">
        <f t="shared" si="3"/>
        <v>0</v>
      </c>
      <c r="M18" s="224">
        <f t="shared" si="3"/>
        <v>0</v>
      </c>
      <c r="N18" s="24">
        <f t="shared" si="3"/>
        <v>0</v>
      </c>
      <c r="O18" s="223">
        <f t="shared" si="3"/>
        <v>0</v>
      </c>
      <c r="P18" s="223">
        <f t="shared" si="3"/>
        <v>0</v>
      </c>
      <c r="Q18" s="223">
        <f t="shared" si="3"/>
        <v>0</v>
      </c>
      <c r="R18" s="223">
        <f t="shared" si="3"/>
        <v>0</v>
      </c>
      <c r="S18" s="223">
        <f t="shared" si="3"/>
        <v>0</v>
      </c>
      <c r="T18" s="223">
        <f t="shared" si="3"/>
        <v>0</v>
      </c>
      <c r="U18" s="223">
        <f t="shared" si="3"/>
        <v>0</v>
      </c>
      <c r="V18" s="223">
        <f t="shared" si="3"/>
        <v>0</v>
      </c>
      <c r="W18" s="223">
        <f t="shared" si="3"/>
        <v>0</v>
      </c>
      <c r="X18" s="223">
        <f t="shared" si="3"/>
        <v>0</v>
      </c>
      <c r="Y18" s="224">
        <f t="shared" si="3"/>
        <v>0</v>
      </c>
      <c r="Z18" s="24">
        <f t="shared" si="3"/>
        <v>0</v>
      </c>
      <c r="AA18" s="223">
        <f t="shared" si="3"/>
        <v>0</v>
      </c>
      <c r="AB18" s="223">
        <f t="shared" si="3"/>
        <v>0</v>
      </c>
      <c r="AC18" s="224">
        <f t="shared" si="3"/>
        <v>0</v>
      </c>
      <c r="AD18" s="24">
        <f t="shared" si="3"/>
        <v>0</v>
      </c>
      <c r="AE18" s="223">
        <f t="shared" si="3"/>
        <v>0</v>
      </c>
      <c r="AF18" s="223">
        <f t="shared" si="3"/>
        <v>0</v>
      </c>
      <c r="AG18" s="224">
        <f t="shared" si="3"/>
        <v>0</v>
      </c>
      <c r="AH18" s="24">
        <f t="shared" si="3"/>
        <v>0</v>
      </c>
      <c r="AI18" s="223">
        <f t="shared" si="3"/>
        <v>0</v>
      </c>
      <c r="AJ18" s="223">
        <f t="shared" si="3"/>
        <v>0</v>
      </c>
      <c r="AK18" s="224">
        <f t="shared" si="3"/>
        <v>0</v>
      </c>
      <c r="AL18" s="24">
        <f t="shared" si="3"/>
        <v>0</v>
      </c>
      <c r="AM18" s="223">
        <f t="shared" si="3"/>
        <v>0</v>
      </c>
      <c r="AN18" s="223">
        <f t="shared" si="3"/>
        <v>0</v>
      </c>
      <c r="AO18" s="223">
        <f t="shared" si="3"/>
        <v>0</v>
      </c>
      <c r="AP18" s="224">
        <f t="shared" si="3"/>
        <v>0</v>
      </c>
    </row>
    <row r="19" spans="1:42" s="2" customFormat="1" ht="12.75" x14ac:dyDescent="0.2"/>
    <row r="20" spans="1:42" s="2" customFormat="1" ht="12.75" x14ac:dyDescent="0.2"/>
    <row r="21" spans="1:42" s="2" customFormat="1" ht="12.75" x14ac:dyDescent="0.2"/>
    <row r="22" spans="1:42" s="2" customFormat="1" ht="12.75" x14ac:dyDescent="0.2"/>
    <row r="23" spans="1:42" s="2" customFormat="1" ht="12.75" x14ac:dyDescent="0.2"/>
  </sheetData>
  <sheetProtection password="B210" sheet="1" objects="1" scenarios="1"/>
  <mergeCells count="6">
    <mergeCell ref="AH6:AK6"/>
    <mergeCell ref="A6:A7"/>
    <mergeCell ref="B6:M6"/>
    <mergeCell ref="N6:Y6"/>
    <mergeCell ref="Z6:AC6"/>
    <mergeCell ref="AD6:AG6"/>
  </mergeCells>
  <dataValidations count="1">
    <dataValidation type="whole" allowBlank="1" showInputMessage="1" showErrorMessage="1" errorTitle="Zahlen" error="Bitte nur positive Zahlen erfassen." sqref="B11:AK11 B14:AK17">
      <formula1>0</formula1>
      <formula2>9999999999999</formula2>
    </dataValidation>
  </dataValidations>
  <pageMargins left="0.7" right="0.7" top="0.78740157499999996" bottom="0.78740157499999996" header="0.3" footer="0.3"/>
  <pageSetup paperSize="9" scale="26" orientation="landscape" horizontalDpi="1200" verticalDpi="1200" copies="0"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CFFCC"/>
    <pageSetUpPr fitToPage="1"/>
  </sheetPr>
  <dimension ref="A1:AP119"/>
  <sheetViews>
    <sheetView workbookViewId="0">
      <pane xSplit="1" ySplit="7" topLeftCell="B8" activePane="bottomRight" state="frozen"/>
      <selection sqref="A1:E1"/>
      <selection pane="topRight" sqref="A1:E1"/>
      <selection pane="bottomLeft" sqref="A1:E1"/>
      <selection pane="bottomRight" activeCell="B7" sqref="B7"/>
    </sheetView>
  </sheetViews>
  <sheetFormatPr baseColWidth="10" defaultRowHeight="15" x14ac:dyDescent="0.25"/>
  <cols>
    <col min="1" max="1" width="36" customWidth="1"/>
    <col min="2" max="2" width="14.42578125" customWidth="1"/>
  </cols>
  <sheetData>
    <row r="1" spans="1:42" s="2" customFormat="1" ht="15.75" x14ac:dyDescent="0.25">
      <c r="A1" s="3" t="s">
        <v>13</v>
      </c>
      <c r="B1" s="3">
        <f>Name</f>
        <v>0</v>
      </c>
    </row>
    <row r="2" spans="1:42" s="2" customFormat="1" ht="15.75" x14ac:dyDescent="0.25">
      <c r="A2" s="3" t="str">
        <f>IF(Antragsnummer="",'Angaben zum Unternehmen'!A7,'Angaben zum Unternehmen'!A8)</f>
        <v>Antragsnummer Zuschuss (Frühphase 1):</v>
      </c>
      <c r="B2" s="144">
        <f>IF(Antragsnummer="",PV_Nummer,Antragsnummer)</f>
        <v>0</v>
      </c>
    </row>
    <row r="3" spans="1:42" s="2" customFormat="1" ht="12.75" x14ac:dyDescent="0.2"/>
    <row r="4" spans="1:42" s="2" customFormat="1" ht="15.75" x14ac:dyDescent="0.25">
      <c r="A4" s="4" t="s">
        <v>179</v>
      </c>
    </row>
    <row r="5" spans="1:42" s="2" customFormat="1" ht="13.5" thickBot="1" x14ac:dyDescent="0.25"/>
    <row r="6" spans="1:42" s="195" customFormat="1" ht="12.75" x14ac:dyDescent="0.25">
      <c r="A6" s="914" t="s">
        <v>97</v>
      </c>
      <c r="B6" s="916" t="s">
        <v>146</v>
      </c>
      <c r="C6" s="917"/>
      <c r="D6" s="917"/>
      <c r="E6" s="917"/>
      <c r="F6" s="917"/>
      <c r="G6" s="917"/>
      <c r="H6" s="917"/>
      <c r="I6" s="917"/>
      <c r="J6" s="917"/>
      <c r="K6" s="917"/>
      <c r="L6" s="917"/>
      <c r="M6" s="918"/>
      <c r="N6" s="919" t="s">
        <v>147</v>
      </c>
      <c r="O6" s="917"/>
      <c r="P6" s="917"/>
      <c r="Q6" s="917"/>
      <c r="R6" s="917"/>
      <c r="S6" s="917"/>
      <c r="T6" s="917"/>
      <c r="U6" s="917"/>
      <c r="V6" s="917"/>
      <c r="W6" s="917"/>
      <c r="X6" s="917"/>
      <c r="Y6" s="918"/>
      <c r="Z6" s="916" t="s">
        <v>148</v>
      </c>
      <c r="AA6" s="917"/>
      <c r="AB6" s="917"/>
      <c r="AC6" s="918"/>
      <c r="AD6" s="911" t="s">
        <v>149</v>
      </c>
      <c r="AE6" s="912"/>
      <c r="AF6" s="912"/>
      <c r="AG6" s="920"/>
      <c r="AH6" s="911" t="s">
        <v>150</v>
      </c>
      <c r="AI6" s="912"/>
      <c r="AJ6" s="912"/>
      <c r="AK6" s="920"/>
      <c r="AL6" s="242">
        <f>YEAR(M7)</f>
        <v>1900</v>
      </c>
      <c r="AM6" s="193">
        <f>AL6+1</f>
        <v>1901</v>
      </c>
      <c r="AN6" s="193">
        <f>AM6+1</f>
        <v>1902</v>
      </c>
      <c r="AO6" s="193">
        <f>AN6+1</f>
        <v>1903</v>
      </c>
      <c r="AP6" s="194">
        <f>AO6+1</f>
        <v>1904</v>
      </c>
    </row>
    <row r="7" spans="1:42" s="195" customFormat="1" ht="27.75" customHeight="1" thickBot="1" x14ac:dyDescent="0.3">
      <c r="A7" s="921"/>
      <c r="B7" s="530">
        <f t="shared" ref="B7:L7" si="0">IF(C7="-","-",IF(DATE(YEAR(C7),MONTH(C7),1)-1&lt;Datum_Planungsbeginn,"-",DATE(YEAR(C7),MONTH(C7)-1,DAY(C7))))</f>
        <v>1</v>
      </c>
      <c r="C7" s="196">
        <f t="shared" si="0"/>
        <v>32</v>
      </c>
      <c r="D7" s="196">
        <f t="shared" si="0"/>
        <v>61</v>
      </c>
      <c r="E7" s="196">
        <f t="shared" si="0"/>
        <v>92</v>
      </c>
      <c r="F7" s="196">
        <f t="shared" si="0"/>
        <v>122</v>
      </c>
      <c r="G7" s="196">
        <f t="shared" si="0"/>
        <v>153</v>
      </c>
      <c r="H7" s="196">
        <f t="shared" si="0"/>
        <v>183</v>
      </c>
      <c r="I7" s="196">
        <f t="shared" si="0"/>
        <v>214</v>
      </c>
      <c r="J7" s="196">
        <f t="shared" si="0"/>
        <v>245</v>
      </c>
      <c r="K7" s="196">
        <f t="shared" si="0"/>
        <v>275</v>
      </c>
      <c r="L7" s="196">
        <f t="shared" si="0"/>
        <v>306</v>
      </c>
      <c r="M7" s="200">
        <f>DATE(YEAR(Datum_Ende_Planjahr_1),MONTH(Datum_Ende_Planjahr_1),1)</f>
        <v>336</v>
      </c>
      <c r="N7" s="412">
        <f>DATE(YEAR(M7),MONTH(M7)+1,DAY(M7))</f>
        <v>367</v>
      </c>
      <c r="O7" s="233">
        <f t="shared" ref="O7:Y7" si="1">DATE(YEAR(N7),MONTH(N7)+1,DAY(N7))</f>
        <v>398</v>
      </c>
      <c r="P7" s="233">
        <f t="shared" si="1"/>
        <v>426</v>
      </c>
      <c r="Q7" s="233">
        <f t="shared" si="1"/>
        <v>457</v>
      </c>
      <c r="R7" s="233">
        <f t="shared" si="1"/>
        <v>487</v>
      </c>
      <c r="S7" s="233">
        <f t="shared" si="1"/>
        <v>518</v>
      </c>
      <c r="T7" s="233">
        <f t="shared" si="1"/>
        <v>548</v>
      </c>
      <c r="U7" s="233">
        <f t="shared" si="1"/>
        <v>579</v>
      </c>
      <c r="V7" s="233">
        <f t="shared" si="1"/>
        <v>610</v>
      </c>
      <c r="W7" s="233">
        <f t="shared" si="1"/>
        <v>640</v>
      </c>
      <c r="X7" s="233">
        <f t="shared" si="1"/>
        <v>671</v>
      </c>
      <c r="Y7" s="234">
        <f t="shared" si="1"/>
        <v>701</v>
      </c>
      <c r="Z7" s="237" t="str">
        <f>TEXT(DATE(YEAR(Y7),MONTH(Y7)+1,DAY(Y7)),"MMM. JJJJ")&amp;" - "&amp;TEXT(DATE(YEAR(Y7),MONTH(Y7)+3,DAY(Y7)),"MMM. JJJJ")</f>
        <v>Jan. 1902 - Mrz. 1902</v>
      </c>
      <c r="AA7" s="235" t="str">
        <f>TEXT(DATE(YEAR(Y7),MONTH(Y7)+4,DAY(Y7)),"MMM. JJJJ")&amp;" - "&amp;TEXT(DATE(YEAR(Y7),MONTH(Y7)+6,DAY(Y7)),"MMM. JJJJ")</f>
        <v>Apr. 1902 - Jun. 1902</v>
      </c>
      <c r="AB7" s="235" t="str">
        <f>TEXT(DATE(YEAR(Y7),MONTH(Y7)+7,DAY(Y7)),"MMM. JJJJ")&amp;" - "&amp;TEXT(DATE(YEAR(Y7),MONTH(Y7)+9,DAY(Y7)),"MMM. JJJJ")</f>
        <v>Jul. 1902 - Sep. 1902</v>
      </c>
      <c r="AC7" s="236" t="str">
        <f>TEXT(DATE(YEAR(Y7),MONTH(Y7)+10,DAY(Y7)),"MMM. JJJJ")&amp;" - "&amp;TEXT(DATE(YEAR(Y7),MONTH(Y7)+12,DAY(Y7)),"MMM. JJJJ")</f>
        <v>Okt. 1902 - Dez. 1902</v>
      </c>
      <c r="AD7" s="237" t="str">
        <f>TEXT(DATE(YEAR(Y7),MONTH(Y7)+13,DAY(Y7)),"MMM. JJJJ")&amp;" - "&amp;TEXT(DATE(YEAR(Y7),MONTH(Y7)+15,DAY(Y7)),"MMM. JJJJ")</f>
        <v>Jan. 1903 - Mrz. 1903</v>
      </c>
      <c r="AE7" s="235" t="str">
        <f>TEXT(DATE(YEAR(Y7),MONTH(Y7)+16,DAY(Y7)),"MMM. JJJJ")&amp;" - "&amp;TEXT(DATE(YEAR(Y7),MONTH(Y7)+18,DAY(Y7)),"MMM. JJJJ")</f>
        <v>Apr. 1903 - Jun. 1903</v>
      </c>
      <c r="AF7" s="235" t="str">
        <f>TEXT(DATE(YEAR(Y7),MONTH(Y7)+19,DAY(Y7)),"MMM. JJJJ")&amp;" - "&amp;TEXT(DATE(YEAR(Y7),MONTH(Y7)+21,DAY(Y7)),"MMM. JJJJ")</f>
        <v>Jul. 1903 - Sep. 1903</v>
      </c>
      <c r="AG7" s="236" t="str">
        <f>TEXT(DATE(YEAR(Y7),MONTH(Y7)+22,DAY(Y7)),"MMM. JJJJ")&amp;" - "&amp;TEXT(DATE(YEAR(Y7),MONTH(Y7)+24,DAY(Y7)),"MMM. JJJJ")</f>
        <v>Okt. 1903 - Dez. 1903</v>
      </c>
      <c r="AH7" s="237" t="str">
        <f>TEXT(DATE(YEAR(Y7),MONTH(Y7)+25,DAY(Y7)),"MMM. JJJJ")&amp;" - "&amp;TEXT(DATE(YEAR(Y7),MONTH(Y7)+27,DAY(Y7)),"MMM. JJJJ")</f>
        <v>Jan. 1904 - Mrz. 1904</v>
      </c>
      <c r="AI7" s="235" t="str">
        <f>TEXT(DATE(YEAR(Y7),MONTH(Y7)+28,DAY(Y7)),"MMM. JJJJ")&amp;" - "&amp;TEXT(DATE(YEAR(Y7),MONTH(Y7)+30,DAY(Y7)),"MMM. JJJJ")</f>
        <v>Apr. 1904 - Jun. 1904</v>
      </c>
      <c r="AJ7" s="235" t="str">
        <f>TEXT(DATE(YEAR(Y7),MONTH(Y7)+31,DAY(Y7)),"MMM. JJJJ")&amp;" - "&amp;TEXT(DATE(YEAR(Y7),MONTH(Y7)+33,DAY(Y7)),"MMM. JJJJ")</f>
        <v>Jul. 1904 - Sep. 1904</v>
      </c>
      <c r="AK7" s="236" t="str">
        <f>TEXT(DATE(YEAR(Y7),MONTH(Y7)+34,DAY(Y7)),"MMM. JJJJ")&amp;" - "&amp;TEXT(DATE(YEAR(Y7),MONTH(Y7)+36,DAY(Y7)),"MMM. JJJJ")</f>
        <v>Okt. 1904 - Dez. 1904</v>
      </c>
      <c r="AL7" s="243" t="s">
        <v>100</v>
      </c>
      <c r="AM7" s="239" t="s">
        <v>100</v>
      </c>
      <c r="AN7" s="239" t="s">
        <v>100</v>
      </c>
      <c r="AO7" s="239" t="s">
        <v>100</v>
      </c>
      <c r="AP7" s="240" t="s">
        <v>100</v>
      </c>
    </row>
    <row r="8" spans="1:42" ht="21.75" customHeight="1" x14ac:dyDescent="0.25">
      <c r="A8" s="179" t="s">
        <v>9</v>
      </c>
      <c r="B8" s="291"/>
      <c r="C8" s="272"/>
      <c r="D8" s="272"/>
      <c r="E8" s="272"/>
      <c r="F8" s="272"/>
      <c r="G8" s="272"/>
      <c r="H8" s="272"/>
      <c r="I8" s="272"/>
      <c r="J8" s="272"/>
      <c r="K8" s="272"/>
      <c r="L8" s="272"/>
      <c r="M8" s="273"/>
      <c r="N8" s="284"/>
      <c r="O8" s="259"/>
      <c r="P8" s="259"/>
      <c r="Q8" s="259"/>
      <c r="R8" s="259"/>
      <c r="S8" s="259"/>
      <c r="T8" s="259"/>
      <c r="U8" s="259"/>
      <c r="V8" s="259"/>
      <c r="W8" s="259"/>
      <c r="X8" s="259"/>
      <c r="Y8" s="260"/>
      <c r="Z8" s="284"/>
      <c r="AA8" s="259"/>
      <c r="AB8" s="259"/>
      <c r="AC8" s="260"/>
      <c r="AD8" s="284"/>
      <c r="AE8" s="259"/>
      <c r="AF8" s="259"/>
      <c r="AG8" s="260"/>
      <c r="AH8" s="284"/>
      <c r="AI8" s="259"/>
      <c r="AJ8" s="259"/>
      <c r="AK8" s="517"/>
      <c r="AL8" s="284"/>
      <c r="AM8" s="259"/>
      <c r="AN8" s="259"/>
      <c r="AO8" s="259"/>
      <c r="AP8" s="260"/>
    </row>
    <row r="9" spans="1:42" x14ac:dyDescent="0.25">
      <c r="A9" s="493" t="s">
        <v>180</v>
      </c>
      <c r="B9" s="699"/>
      <c r="C9" s="700"/>
      <c r="D9" s="700"/>
      <c r="E9" s="700"/>
      <c r="F9" s="700"/>
      <c r="G9" s="700"/>
      <c r="H9" s="700"/>
      <c r="I9" s="700"/>
      <c r="J9" s="700"/>
      <c r="K9" s="700"/>
      <c r="L9" s="700"/>
      <c r="M9" s="701"/>
      <c r="N9" s="699"/>
      <c r="O9" s="700"/>
      <c r="P9" s="700"/>
      <c r="Q9" s="700"/>
      <c r="R9" s="700"/>
      <c r="S9" s="700"/>
      <c r="T9" s="700"/>
      <c r="U9" s="700"/>
      <c r="V9" s="700"/>
      <c r="W9" s="700"/>
      <c r="X9" s="700"/>
      <c r="Y9" s="701"/>
      <c r="Z9" s="699"/>
      <c r="AA9" s="700"/>
      <c r="AB9" s="700"/>
      <c r="AC9" s="701"/>
      <c r="AD9" s="699"/>
      <c r="AE9" s="700"/>
      <c r="AF9" s="700"/>
      <c r="AG9" s="701"/>
      <c r="AH9" s="699"/>
      <c r="AI9" s="700"/>
      <c r="AJ9" s="700"/>
      <c r="AK9" s="702"/>
      <c r="AL9" s="84">
        <f>SUM(B9:M9)</f>
        <v>0</v>
      </c>
      <c r="AM9" s="83">
        <f>SUM(N9:Y9)</f>
        <v>0</v>
      </c>
      <c r="AN9" s="83">
        <f>SUM(Z9:AC9)</f>
        <v>0</v>
      </c>
      <c r="AO9" s="83">
        <f>SUM(AD9:AG9)</f>
        <v>0</v>
      </c>
      <c r="AP9" s="85">
        <f>SUM(AH9:AK9)</f>
        <v>0</v>
      </c>
    </row>
    <row r="10" spans="1:42" x14ac:dyDescent="0.25">
      <c r="A10" s="493" t="s">
        <v>181</v>
      </c>
      <c r="B10" s="699"/>
      <c r="C10" s="700"/>
      <c r="D10" s="700"/>
      <c r="E10" s="700"/>
      <c r="F10" s="700"/>
      <c r="G10" s="700"/>
      <c r="H10" s="700"/>
      <c r="I10" s="700"/>
      <c r="J10" s="700"/>
      <c r="K10" s="700"/>
      <c r="L10" s="700"/>
      <c r="M10" s="701"/>
      <c r="N10" s="699"/>
      <c r="O10" s="700"/>
      <c r="P10" s="700"/>
      <c r="Q10" s="700"/>
      <c r="R10" s="700"/>
      <c r="S10" s="700"/>
      <c r="T10" s="700"/>
      <c r="U10" s="700"/>
      <c r="V10" s="700"/>
      <c r="W10" s="700"/>
      <c r="X10" s="700"/>
      <c r="Y10" s="701"/>
      <c r="Z10" s="699"/>
      <c r="AA10" s="700"/>
      <c r="AB10" s="700"/>
      <c r="AC10" s="701"/>
      <c r="AD10" s="699"/>
      <c r="AE10" s="700"/>
      <c r="AF10" s="700"/>
      <c r="AG10" s="701"/>
      <c r="AH10" s="699"/>
      <c r="AI10" s="700"/>
      <c r="AJ10" s="700"/>
      <c r="AK10" s="702"/>
      <c r="AL10" s="84">
        <f>SUM(B10:M10)</f>
        <v>0</v>
      </c>
      <c r="AM10" s="83">
        <f>SUM(N10:Y10)</f>
        <v>0</v>
      </c>
      <c r="AN10" s="83">
        <f>SUM(Z10:AC10)</f>
        <v>0</v>
      </c>
      <c r="AO10" s="83">
        <f>SUM(AD10:AG10)</f>
        <v>0</v>
      </c>
      <c r="AP10" s="85">
        <f>SUM(AH10:AK10)</f>
        <v>0</v>
      </c>
    </row>
    <row r="11" spans="1:42" s="518" customFormat="1" x14ac:dyDescent="0.25">
      <c r="A11" s="521" t="s">
        <v>346</v>
      </c>
      <c r="B11" s="522">
        <f>B9+B10</f>
        <v>0</v>
      </c>
      <c r="C11" s="523">
        <f t="shared" ref="C11:AK11" si="2">C9+C10</f>
        <v>0</v>
      </c>
      <c r="D11" s="523">
        <f t="shared" si="2"/>
        <v>0</v>
      </c>
      <c r="E11" s="523">
        <f t="shared" si="2"/>
        <v>0</v>
      </c>
      <c r="F11" s="523">
        <f t="shared" si="2"/>
        <v>0</v>
      </c>
      <c r="G11" s="523">
        <f t="shared" si="2"/>
        <v>0</v>
      </c>
      <c r="H11" s="523">
        <f t="shared" si="2"/>
        <v>0</v>
      </c>
      <c r="I11" s="523">
        <f t="shared" si="2"/>
        <v>0</v>
      </c>
      <c r="J11" s="523">
        <f t="shared" si="2"/>
        <v>0</v>
      </c>
      <c r="K11" s="523">
        <f t="shared" si="2"/>
        <v>0</v>
      </c>
      <c r="L11" s="523">
        <f t="shared" si="2"/>
        <v>0</v>
      </c>
      <c r="M11" s="524">
        <f t="shared" si="2"/>
        <v>0</v>
      </c>
      <c r="N11" s="522">
        <f t="shared" si="2"/>
        <v>0</v>
      </c>
      <c r="O11" s="523">
        <f t="shared" si="2"/>
        <v>0</v>
      </c>
      <c r="P11" s="523">
        <f t="shared" si="2"/>
        <v>0</v>
      </c>
      <c r="Q11" s="523">
        <f t="shared" si="2"/>
        <v>0</v>
      </c>
      <c r="R11" s="523">
        <f t="shared" si="2"/>
        <v>0</v>
      </c>
      <c r="S11" s="523">
        <f t="shared" si="2"/>
        <v>0</v>
      </c>
      <c r="T11" s="523">
        <f t="shared" si="2"/>
        <v>0</v>
      </c>
      <c r="U11" s="523">
        <f t="shared" si="2"/>
        <v>0</v>
      </c>
      <c r="V11" s="523">
        <f t="shared" si="2"/>
        <v>0</v>
      </c>
      <c r="W11" s="523">
        <f t="shared" si="2"/>
        <v>0</v>
      </c>
      <c r="X11" s="523">
        <f t="shared" si="2"/>
        <v>0</v>
      </c>
      <c r="Y11" s="524">
        <f t="shared" si="2"/>
        <v>0</v>
      </c>
      <c r="Z11" s="522">
        <f t="shared" si="2"/>
        <v>0</v>
      </c>
      <c r="AA11" s="523">
        <f t="shared" si="2"/>
        <v>0</v>
      </c>
      <c r="AB11" s="523">
        <f t="shared" si="2"/>
        <v>0</v>
      </c>
      <c r="AC11" s="524">
        <f t="shared" si="2"/>
        <v>0</v>
      </c>
      <c r="AD11" s="522">
        <f t="shared" si="2"/>
        <v>0</v>
      </c>
      <c r="AE11" s="523">
        <f t="shared" si="2"/>
        <v>0</v>
      </c>
      <c r="AF11" s="523">
        <f t="shared" si="2"/>
        <v>0</v>
      </c>
      <c r="AG11" s="524">
        <f t="shared" si="2"/>
        <v>0</v>
      </c>
      <c r="AH11" s="522">
        <f t="shared" si="2"/>
        <v>0</v>
      </c>
      <c r="AI11" s="523">
        <f t="shared" si="2"/>
        <v>0</v>
      </c>
      <c r="AJ11" s="523">
        <f t="shared" si="2"/>
        <v>0</v>
      </c>
      <c r="AK11" s="525">
        <f t="shared" si="2"/>
        <v>0</v>
      </c>
      <c r="AL11" s="522">
        <f>AL9+AL10</f>
        <v>0</v>
      </c>
      <c r="AM11" s="523">
        <f>AM9+AM10</f>
        <v>0</v>
      </c>
      <c r="AN11" s="523">
        <f>AN9+AN10</f>
        <v>0</v>
      </c>
      <c r="AO11" s="523">
        <f>AO9+AO10</f>
        <v>0</v>
      </c>
      <c r="AP11" s="524">
        <f>AP9+AP10</f>
        <v>0</v>
      </c>
    </row>
    <row r="12" spans="1:42" x14ac:dyDescent="0.25">
      <c r="A12" s="519" t="s">
        <v>345</v>
      </c>
      <c r="B12" s="699"/>
      <c r="C12" s="700"/>
      <c r="D12" s="700"/>
      <c r="E12" s="700"/>
      <c r="F12" s="700"/>
      <c r="G12" s="700"/>
      <c r="H12" s="700"/>
      <c r="I12" s="700"/>
      <c r="J12" s="700"/>
      <c r="K12" s="700"/>
      <c r="L12" s="700"/>
      <c r="M12" s="701"/>
      <c r="N12" s="699"/>
      <c r="O12" s="700"/>
      <c r="P12" s="700"/>
      <c r="Q12" s="700"/>
      <c r="R12" s="700"/>
      <c r="S12" s="700"/>
      <c r="T12" s="700"/>
      <c r="U12" s="700"/>
      <c r="V12" s="700"/>
      <c r="W12" s="700"/>
      <c r="X12" s="700"/>
      <c r="Y12" s="701"/>
      <c r="Z12" s="699"/>
      <c r="AA12" s="700"/>
      <c r="AB12" s="700"/>
      <c r="AC12" s="701"/>
      <c r="AD12" s="699"/>
      <c r="AE12" s="700"/>
      <c r="AF12" s="700"/>
      <c r="AG12" s="701"/>
      <c r="AH12" s="699"/>
      <c r="AI12" s="700"/>
      <c r="AJ12" s="700"/>
      <c r="AK12" s="702"/>
      <c r="AL12" s="84">
        <f>SUM(B12:M12)</f>
        <v>0</v>
      </c>
      <c r="AM12" s="83">
        <f>SUM(N12:Y12)</f>
        <v>0</v>
      </c>
      <c r="AN12" s="83">
        <f>SUM(Z12:AC12)</f>
        <v>0</v>
      </c>
      <c r="AO12" s="83">
        <f>SUM(AD12:AG12)</f>
        <v>0</v>
      </c>
      <c r="AP12" s="85">
        <f>SUM(AH12:AK12)</f>
        <v>0</v>
      </c>
    </row>
    <row r="13" spans="1:42" s="209" customFormat="1" ht="15.75" thickBot="1" x14ac:dyDescent="0.3">
      <c r="A13" s="520" t="s">
        <v>182</v>
      </c>
      <c r="B13" s="222">
        <f>B11-B12</f>
        <v>0</v>
      </c>
      <c r="C13" s="219">
        <f t="shared" ref="C13:AK13" si="3">C11-C12</f>
        <v>0</v>
      </c>
      <c r="D13" s="219">
        <f t="shared" si="3"/>
        <v>0</v>
      </c>
      <c r="E13" s="219">
        <f t="shared" si="3"/>
        <v>0</v>
      </c>
      <c r="F13" s="219">
        <f t="shared" si="3"/>
        <v>0</v>
      </c>
      <c r="G13" s="219">
        <f t="shared" si="3"/>
        <v>0</v>
      </c>
      <c r="H13" s="219">
        <f t="shared" si="3"/>
        <v>0</v>
      </c>
      <c r="I13" s="219">
        <f t="shared" si="3"/>
        <v>0</v>
      </c>
      <c r="J13" s="219">
        <f t="shared" si="3"/>
        <v>0</v>
      </c>
      <c r="K13" s="219">
        <f t="shared" si="3"/>
        <v>0</v>
      </c>
      <c r="L13" s="219">
        <f t="shared" si="3"/>
        <v>0</v>
      </c>
      <c r="M13" s="220">
        <f t="shared" si="3"/>
        <v>0</v>
      </c>
      <c r="N13" s="222">
        <f t="shared" si="3"/>
        <v>0</v>
      </c>
      <c r="O13" s="219">
        <f t="shared" si="3"/>
        <v>0</v>
      </c>
      <c r="P13" s="219">
        <f t="shared" si="3"/>
        <v>0</v>
      </c>
      <c r="Q13" s="219">
        <f t="shared" si="3"/>
        <v>0</v>
      </c>
      <c r="R13" s="219">
        <f t="shared" si="3"/>
        <v>0</v>
      </c>
      <c r="S13" s="219">
        <f t="shared" si="3"/>
        <v>0</v>
      </c>
      <c r="T13" s="219">
        <f t="shared" si="3"/>
        <v>0</v>
      </c>
      <c r="U13" s="219">
        <f t="shared" si="3"/>
        <v>0</v>
      </c>
      <c r="V13" s="219">
        <f t="shared" si="3"/>
        <v>0</v>
      </c>
      <c r="W13" s="219">
        <f t="shared" si="3"/>
        <v>0</v>
      </c>
      <c r="X13" s="219">
        <f t="shared" si="3"/>
        <v>0</v>
      </c>
      <c r="Y13" s="220">
        <f t="shared" si="3"/>
        <v>0</v>
      </c>
      <c r="Z13" s="222">
        <f t="shared" si="3"/>
        <v>0</v>
      </c>
      <c r="AA13" s="219">
        <f t="shared" si="3"/>
        <v>0</v>
      </c>
      <c r="AB13" s="219">
        <f t="shared" si="3"/>
        <v>0</v>
      </c>
      <c r="AC13" s="220">
        <f t="shared" si="3"/>
        <v>0</v>
      </c>
      <c r="AD13" s="222">
        <f t="shared" si="3"/>
        <v>0</v>
      </c>
      <c r="AE13" s="219">
        <f t="shared" si="3"/>
        <v>0</v>
      </c>
      <c r="AF13" s="219">
        <f t="shared" si="3"/>
        <v>0</v>
      </c>
      <c r="AG13" s="220">
        <f t="shared" si="3"/>
        <v>0</v>
      </c>
      <c r="AH13" s="222">
        <f t="shared" si="3"/>
        <v>0</v>
      </c>
      <c r="AI13" s="219">
        <f t="shared" si="3"/>
        <v>0</v>
      </c>
      <c r="AJ13" s="219">
        <f t="shared" si="3"/>
        <v>0</v>
      </c>
      <c r="AK13" s="526">
        <f t="shared" si="3"/>
        <v>0</v>
      </c>
      <c r="AL13" s="222">
        <f>AL11-AL12</f>
        <v>0</v>
      </c>
      <c r="AM13" s="219">
        <f>AM11-AM12</f>
        <v>0</v>
      </c>
      <c r="AN13" s="219">
        <f>AN11-AN12</f>
        <v>0</v>
      </c>
      <c r="AO13" s="219">
        <f>AO11-AO12</f>
        <v>0</v>
      </c>
      <c r="AP13" s="220">
        <f>AP11-AP12</f>
        <v>0</v>
      </c>
    </row>
    <row r="14" spans="1:42" ht="21.75" customHeight="1" x14ac:dyDescent="0.25">
      <c r="A14" s="179" t="s">
        <v>10</v>
      </c>
      <c r="B14" s="291"/>
      <c r="C14" s="272"/>
      <c r="D14" s="272"/>
      <c r="E14" s="272"/>
      <c r="F14" s="272"/>
      <c r="G14" s="272"/>
      <c r="H14" s="272"/>
      <c r="I14" s="272"/>
      <c r="J14" s="272"/>
      <c r="K14" s="272"/>
      <c r="L14" s="272"/>
      <c r="M14" s="273"/>
      <c r="N14" s="284"/>
      <c r="O14" s="259"/>
      <c r="P14" s="259"/>
      <c r="Q14" s="259"/>
      <c r="R14" s="259"/>
      <c r="S14" s="259"/>
      <c r="T14" s="259"/>
      <c r="U14" s="259"/>
      <c r="V14" s="259"/>
      <c r="W14" s="259"/>
      <c r="X14" s="259"/>
      <c r="Y14" s="260"/>
      <c r="Z14" s="284"/>
      <c r="AA14" s="259"/>
      <c r="AB14" s="259"/>
      <c r="AC14" s="260"/>
      <c r="AD14" s="284"/>
      <c r="AE14" s="259"/>
      <c r="AF14" s="259"/>
      <c r="AG14" s="260"/>
      <c r="AH14" s="291"/>
      <c r="AI14" s="272"/>
      <c r="AJ14" s="272"/>
      <c r="AK14" s="273"/>
      <c r="AL14" s="291"/>
      <c r="AM14" s="272"/>
      <c r="AN14" s="272"/>
      <c r="AO14" s="272"/>
      <c r="AP14" s="273"/>
    </row>
    <row r="15" spans="1:42" s="279" customFormat="1" x14ac:dyDescent="0.25">
      <c r="A15" s="499" t="s">
        <v>184</v>
      </c>
      <c r="B15" s="287">
        <f>IF(B7=DATE(YEAR(Datum_Planungsbeginn),MONTH(Datum_Planungsbeginn),1),IF(Datum_JA=Datum_BWA,Bilanz!$C$52,IF(Art_BWA=Technik_Gültigkeit!$B$7,Bilanz!$G$52,Bilanz!$I$52)),"")</f>
        <v>0</v>
      </c>
      <c r="C15" s="277" t="str">
        <f>IF(C7=DATE(YEAR(Datum_Planungsbeginn),MONTH(Datum_Planungsbeginn),1),IF(Datum_JA=Datum_BWA,Bilanz!$C$52,IF(Art_BWA=Technik_Gültigkeit!$B$7,Bilanz!$G$52,Bilanz!$I$52)),"")</f>
        <v/>
      </c>
      <c r="D15" s="277" t="str">
        <f>IF(D7=DATE(YEAR(Datum_Planungsbeginn),MONTH(Datum_Planungsbeginn),1),IF(Datum_JA=Datum_BWA,Bilanz!$C$52,IF(Art_BWA=Technik_Gültigkeit!$B$7,Bilanz!$G$52,Bilanz!$I$52)),"")</f>
        <v/>
      </c>
      <c r="E15" s="277" t="str">
        <f>IF(E7=DATE(YEAR(Datum_Planungsbeginn),MONTH(Datum_Planungsbeginn),1),IF(Datum_JA=Datum_BWA,Bilanz!$C$52,IF(Art_BWA=Technik_Gültigkeit!$B$7,Bilanz!$G$52,Bilanz!$I$52)),"")</f>
        <v/>
      </c>
      <c r="F15" s="277" t="str">
        <f>IF(F7=DATE(YEAR(Datum_Planungsbeginn),MONTH(Datum_Planungsbeginn),1),IF(Datum_JA=Datum_BWA,Bilanz!$C$52,IF(Art_BWA=Technik_Gültigkeit!$B$7,Bilanz!$G$52,Bilanz!$I$52)),"")</f>
        <v/>
      </c>
      <c r="G15" s="277" t="str">
        <f>IF(G7=DATE(YEAR(Datum_Planungsbeginn),MONTH(Datum_Planungsbeginn),1),IF(Datum_JA=Datum_BWA,Bilanz!$C$52,IF(Art_BWA=Technik_Gültigkeit!$B$7,Bilanz!$G$52,Bilanz!$I$52)),"")</f>
        <v/>
      </c>
      <c r="H15" s="277" t="str">
        <f>IF(H7=DATE(YEAR(Datum_Planungsbeginn),MONTH(Datum_Planungsbeginn),1),IF(Datum_JA=Datum_BWA,Bilanz!$C$52,IF(Art_BWA=Technik_Gültigkeit!$B$7,Bilanz!$G$52,Bilanz!$I$52)),"")</f>
        <v/>
      </c>
      <c r="I15" s="277" t="str">
        <f>IF(I7=DATE(YEAR(Datum_Planungsbeginn),MONTH(Datum_Planungsbeginn),1),IF(Datum_JA=Datum_BWA,Bilanz!$C$52,IF(Art_BWA=Technik_Gültigkeit!$B$7,Bilanz!$G$52,Bilanz!$I$52)),"")</f>
        <v/>
      </c>
      <c r="J15" s="277" t="str">
        <f>IF(J7=DATE(YEAR(Datum_Planungsbeginn),MONTH(Datum_Planungsbeginn),1),IF(Datum_JA=Datum_BWA,Bilanz!$C$52,IF(Art_BWA=Technik_Gültigkeit!$B$7,Bilanz!$G$52,Bilanz!$I$52)),"")</f>
        <v/>
      </c>
      <c r="K15" s="277" t="str">
        <f>IF(K7=DATE(YEAR(Datum_Planungsbeginn),MONTH(Datum_Planungsbeginn),1),IF(Datum_JA=Datum_BWA,Bilanz!$C$52,IF(Art_BWA=Technik_Gültigkeit!$B$7,Bilanz!$G$52,Bilanz!$I$52)),"")</f>
        <v/>
      </c>
      <c r="L15" s="277" t="str">
        <f>IF(L7=DATE(YEAR(Datum_Planungsbeginn),MONTH(Datum_Planungsbeginn),1),IF(Datum_JA=Datum_BWA,Bilanz!$C$52,IF(Art_BWA=Technik_Gültigkeit!$B$7,Bilanz!$G$52,Bilanz!$I$52)),"")</f>
        <v/>
      </c>
      <c r="M15" s="278" t="str">
        <f>IF(M7=DATE(YEAR(Datum_Planungsbeginn),MONTH(Datum_Planungsbeginn),1),IF(Datum_JA=Datum_BWA,Bilanz!$C$52,IF(Art_BWA=Technik_Gültigkeit!$B$7,Bilanz!$G$52,Bilanz!$I$52)),"")</f>
        <v/>
      </c>
      <c r="N15" s="287"/>
      <c r="O15" s="277"/>
      <c r="P15" s="277"/>
      <c r="Q15" s="277"/>
      <c r="R15" s="277"/>
      <c r="S15" s="277"/>
      <c r="T15" s="277"/>
      <c r="U15" s="277"/>
      <c r="V15" s="277"/>
      <c r="W15" s="277"/>
      <c r="X15" s="277"/>
      <c r="Y15" s="278"/>
      <c r="Z15" s="287"/>
      <c r="AA15" s="277"/>
      <c r="AB15" s="277"/>
      <c r="AC15" s="278"/>
      <c r="AD15" s="287"/>
      <c r="AE15" s="277"/>
      <c r="AF15" s="277"/>
      <c r="AG15" s="278"/>
      <c r="AH15" s="287"/>
      <c r="AI15" s="277"/>
      <c r="AJ15" s="277"/>
      <c r="AK15" s="278"/>
      <c r="AL15" s="287"/>
      <c r="AM15" s="277"/>
      <c r="AN15" s="277"/>
      <c r="AO15" s="277"/>
      <c r="AP15" s="278"/>
    </row>
    <row r="16" spans="1:42" s="279" customFormat="1" ht="30" x14ac:dyDescent="0.25">
      <c r="A16" s="500" t="s">
        <v>190</v>
      </c>
      <c r="B16" s="287">
        <f t="shared" ref="B16:M16" si="4">B18+B27+B36</f>
        <v>0</v>
      </c>
      <c r="C16" s="277">
        <f t="shared" si="4"/>
        <v>0</v>
      </c>
      <c r="D16" s="277">
        <f t="shared" si="4"/>
        <v>0</v>
      </c>
      <c r="E16" s="277">
        <f t="shared" si="4"/>
        <v>0</v>
      </c>
      <c r="F16" s="277">
        <f t="shared" si="4"/>
        <v>0</v>
      </c>
      <c r="G16" s="277">
        <f t="shared" si="4"/>
        <v>0</v>
      </c>
      <c r="H16" s="277">
        <f t="shared" si="4"/>
        <v>0</v>
      </c>
      <c r="I16" s="277">
        <f t="shared" si="4"/>
        <v>0</v>
      </c>
      <c r="J16" s="277">
        <f t="shared" si="4"/>
        <v>0</v>
      </c>
      <c r="K16" s="277">
        <f t="shared" si="4"/>
        <v>0</v>
      </c>
      <c r="L16" s="277">
        <f t="shared" si="4"/>
        <v>0</v>
      </c>
      <c r="M16" s="278">
        <f t="shared" si="4"/>
        <v>0</v>
      </c>
      <c r="N16" s="287"/>
      <c r="O16" s="277"/>
      <c r="P16" s="277"/>
      <c r="Q16" s="277"/>
      <c r="R16" s="277"/>
      <c r="S16" s="277"/>
      <c r="T16" s="277"/>
      <c r="U16" s="277"/>
      <c r="V16" s="277"/>
      <c r="W16" s="277"/>
      <c r="X16" s="277"/>
      <c r="Y16" s="278"/>
      <c r="Z16" s="287"/>
      <c r="AA16" s="277"/>
      <c r="AB16" s="277"/>
      <c r="AC16" s="278"/>
      <c r="AD16" s="287"/>
      <c r="AE16" s="277"/>
      <c r="AF16" s="277"/>
      <c r="AG16" s="278"/>
      <c r="AH16" s="287"/>
      <c r="AI16" s="277"/>
      <c r="AJ16" s="277"/>
      <c r="AK16" s="278"/>
      <c r="AL16" s="287"/>
      <c r="AM16" s="277"/>
      <c r="AN16" s="277"/>
      <c r="AO16" s="277"/>
      <c r="AP16" s="278"/>
    </row>
    <row r="17" spans="1:42" x14ac:dyDescent="0.25">
      <c r="A17" s="703" t="s">
        <v>185</v>
      </c>
      <c r="B17" s="288"/>
      <c r="C17" s="256"/>
      <c r="D17" s="256"/>
      <c r="E17" s="256"/>
      <c r="F17" s="256"/>
      <c r="G17" s="256"/>
      <c r="H17" s="256"/>
      <c r="I17" s="256"/>
      <c r="J17" s="256"/>
      <c r="K17" s="256"/>
      <c r="L17" s="256"/>
      <c r="M17" s="261"/>
      <c r="N17" s="288"/>
      <c r="O17" s="256"/>
      <c r="P17" s="256"/>
      <c r="Q17" s="256"/>
      <c r="R17" s="256"/>
      <c r="S17" s="256"/>
      <c r="T17" s="256"/>
      <c r="U17" s="256"/>
      <c r="V17" s="256"/>
      <c r="W17" s="256"/>
      <c r="X17" s="256"/>
      <c r="Y17" s="261"/>
      <c r="Z17" s="288"/>
      <c r="AA17" s="256"/>
      <c r="AB17" s="256"/>
      <c r="AC17" s="261"/>
      <c r="AD17" s="288"/>
      <c r="AE17" s="256"/>
      <c r="AF17" s="256"/>
      <c r="AG17" s="261"/>
      <c r="AH17" s="288"/>
      <c r="AI17" s="256"/>
      <c r="AJ17" s="256"/>
      <c r="AK17" s="261"/>
      <c r="AL17" s="288"/>
      <c r="AM17" s="256"/>
      <c r="AN17" s="256"/>
      <c r="AO17" s="256"/>
      <c r="AP17" s="261"/>
    </row>
    <row r="18" spans="1:42" x14ac:dyDescent="0.25">
      <c r="A18" s="493" t="s">
        <v>183</v>
      </c>
      <c r="B18" s="699"/>
      <c r="C18" s="700"/>
      <c r="D18" s="700"/>
      <c r="E18" s="700"/>
      <c r="F18" s="700"/>
      <c r="G18" s="700"/>
      <c r="H18" s="700"/>
      <c r="I18" s="700"/>
      <c r="J18" s="700"/>
      <c r="K18" s="700"/>
      <c r="L18" s="700"/>
      <c r="M18" s="701"/>
      <c r="N18" s="289"/>
      <c r="O18" s="257"/>
      <c r="P18" s="257"/>
      <c r="Q18" s="257"/>
      <c r="R18" s="257"/>
      <c r="S18" s="257"/>
      <c r="T18" s="257"/>
      <c r="U18" s="257"/>
      <c r="V18" s="257"/>
      <c r="W18" s="257"/>
      <c r="X18" s="257"/>
      <c r="Y18" s="262"/>
      <c r="Z18" s="289"/>
      <c r="AA18" s="257"/>
      <c r="AB18" s="257"/>
      <c r="AC18" s="262"/>
      <c r="AD18" s="289"/>
      <c r="AE18" s="257"/>
      <c r="AF18" s="257"/>
      <c r="AG18" s="262"/>
      <c r="AH18" s="289"/>
      <c r="AI18" s="257"/>
      <c r="AJ18" s="257"/>
      <c r="AK18" s="262"/>
      <c r="AL18" s="84"/>
      <c r="AM18" s="83"/>
      <c r="AN18" s="83"/>
      <c r="AO18" s="83"/>
      <c r="AP18" s="85"/>
    </row>
    <row r="19" spans="1:42" x14ac:dyDescent="0.25">
      <c r="A19" s="493" t="s">
        <v>191</v>
      </c>
      <c r="B19" s="289">
        <f>B18</f>
        <v>0</v>
      </c>
      <c r="C19" s="256">
        <f>C18+B22</f>
        <v>0</v>
      </c>
      <c r="D19" s="256">
        <f t="shared" ref="D19:M19" si="5">D18+C22</f>
        <v>0</v>
      </c>
      <c r="E19" s="256">
        <f t="shared" si="5"/>
        <v>0</v>
      </c>
      <c r="F19" s="256">
        <f t="shared" si="5"/>
        <v>0</v>
      </c>
      <c r="G19" s="256">
        <f t="shared" si="5"/>
        <v>0</v>
      </c>
      <c r="H19" s="256">
        <f t="shared" si="5"/>
        <v>0</v>
      </c>
      <c r="I19" s="256">
        <f t="shared" si="5"/>
        <v>0</v>
      </c>
      <c r="J19" s="256">
        <f t="shared" si="5"/>
        <v>0</v>
      </c>
      <c r="K19" s="256">
        <f t="shared" si="5"/>
        <v>0</v>
      </c>
      <c r="L19" s="256">
        <f t="shared" si="5"/>
        <v>0</v>
      </c>
      <c r="M19" s="261">
        <f t="shared" si="5"/>
        <v>0</v>
      </c>
      <c r="N19" s="289">
        <f>M22</f>
        <v>0</v>
      </c>
      <c r="O19" s="257">
        <f t="shared" ref="O19:AK19" si="6">N22</f>
        <v>0</v>
      </c>
      <c r="P19" s="257">
        <f t="shared" si="6"/>
        <v>0</v>
      </c>
      <c r="Q19" s="257">
        <f t="shared" si="6"/>
        <v>0</v>
      </c>
      <c r="R19" s="257">
        <f t="shared" si="6"/>
        <v>0</v>
      </c>
      <c r="S19" s="257">
        <f t="shared" si="6"/>
        <v>0</v>
      </c>
      <c r="T19" s="257">
        <f t="shared" si="6"/>
        <v>0</v>
      </c>
      <c r="U19" s="257">
        <f t="shared" si="6"/>
        <v>0</v>
      </c>
      <c r="V19" s="257">
        <f t="shared" si="6"/>
        <v>0</v>
      </c>
      <c r="W19" s="257">
        <f t="shared" si="6"/>
        <v>0</v>
      </c>
      <c r="X19" s="257">
        <f t="shared" si="6"/>
        <v>0</v>
      </c>
      <c r="Y19" s="262">
        <f t="shared" si="6"/>
        <v>0</v>
      </c>
      <c r="Z19" s="289">
        <f t="shared" si="6"/>
        <v>0</v>
      </c>
      <c r="AA19" s="257">
        <f t="shared" si="6"/>
        <v>0</v>
      </c>
      <c r="AB19" s="257">
        <f t="shared" si="6"/>
        <v>0</v>
      </c>
      <c r="AC19" s="262">
        <f t="shared" si="6"/>
        <v>0</v>
      </c>
      <c r="AD19" s="289">
        <f t="shared" si="6"/>
        <v>0</v>
      </c>
      <c r="AE19" s="257">
        <f t="shared" si="6"/>
        <v>0</v>
      </c>
      <c r="AF19" s="257">
        <f t="shared" si="6"/>
        <v>0</v>
      </c>
      <c r="AG19" s="262">
        <f t="shared" si="6"/>
        <v>0</v>
      </c>
      <c r="AH19" s="289">
        <f t="shared" si="6"/>
        <v>0</v>
      </c>
      <c r="AI19" s="257">
        <f t="shared" si="6"/>
        <v>0</v>
      </c>
      <c r="AJ19" s="257">
        <f t="shared" si="6"/>
        <v>0</v>
      </c>
      <c r="AK19" s="262">
        <f t="shared" si="6"/>
        <v>0</v>
      </c>
      <c r="AL19" s="289">
        <f>SUM(B18:M18)</f>
        <v>0</v>
      </c>
      <c r="AM19" s="257">
        <f>N19</f>
        <v>0</v>
      </c>
      <c r="AN19" s="257">
        <f>Z19</f>
        <v>0</v>
      </c>
      <c r="AO19" s="257">
        <f>AD19</f>
        <v>0</v>
      </c>
      <c r="AP19" s="262">
        <f>AH19</f>
        <v>0</v>
      </c>
    </row>
    <row r="20" spans="1:42" x14ac:dyDescent="0.25">
      <c r="A20" s="493" t="s">
        <v>186</v>
      </c>
      <c r="B20" s="699"/>
      <c r="C20" s="700"/>
      <c r="D20" s="700"/>
      <c r="E20" s="700"/>
      <c r="F20" s="700"/>
      <c r="G20" s="700"/>
      <c r="H20" s="700"/>
      <c r="I20" s="700"/>
      <c r="J20" s="700"/>
      <c r="K20" s="700"/>
      <c r="L20" s="700"/>
      <c r="M20" s="701"/>
      <c r="N20" s="699"/>
      <c r="O20" s="700"/>
      <c r="P20" s="700"/>
      <c r="Q20" s="700"/>
      <c r="R20" s="700"/>
      <c r="S20" s="700"/>
      <c r="T20" s="700"/>
      <c r="U20" s="700"/>
      <c r="V20" s="700"/>
      <c r="W20" s="700"/>
      <c r="X20" s="700"/>
      <c r="Y20" s="701"/>
      <c r="Z20" s="699"/>
      <c r="AA20" s="700"/>
      <c r="AB20" s="700"/>
      <c r="AC20" s="701"/>
      <c r="AD20" s="699"/>
      <c r="AE20" s="700"/>
      <c r="AF20" s="700"/>
      <c r="AG20" s="701"/>
      <c r="AH20" s="699"/>
      <c r="AI20" s="700"/>
      <c r="AJ20" s="700"/>
      <c r="AK20" s="701"/>
      <c r="AL20" s="84">
        <f>SUM(B20:M20)</f>
        <v>0</v>
      </c>
      <c r="AM20" s="83">
        <f>SUM(N20:Y20)</f>
        <v>0</v>
      </c>
      <c r="AN20" s="83">
        <f>SUM(Z20:AC20)</f>
        <v>0</v>
      </c>
      <c r="AO20" s="83">
        <f>SUM(AD20:AG20)</f>
        <v>0</v>
      </c>
      <c r="AP20" s="85">
        <f>SUM(AH20:AK20)</f>
        <v>0</v>
      </c>
    </row>
    <row r="21" spans="1:42" x14ac:dyDescent="0.25">
      <c r="A21" s="493" t="s">
        <v>187</v>
      </c>
      <c r="B21" s="699"/>
      <c r="C21" s="700"/>
      <c r="D21" s="700"/>
      <c r="E21" s="700"/>
      <c r="F21" s="700"/>
      <c r="G21" s="700"/>
      <c r="H21" s="700"/>
      <c r="I21" s="700"/>
      <c r="J21" s="700"/>
      <c r="K21" s="700"/>
      <c r="L21" s="700"/>
      <c r="M21" s="701"/>
      <c r="N21" s="699"/>
      <c r="O21" s="700"/>
      <c r="P21" s="700"/>
      <c r="Q21" s="700"/>
      <c r="R21" s="700"/>
      <c r="S21" s="700"/>
      <c r="T21" s="700"/>
      <c r="U21" s="700"/>
      <c r="V21" s="700"/>
      <c r="W21" s="700"/>
      <c r="X21" s="700"/>
      <c r="Y21" s="701"/>
      <c r="Z21" s="699"/>
      <c r="AA21" s="700"/>
      <c r="AB21" s="700"/>
      <c r="AC21" s="701"/>
      <c r="AD21" s="699"/>
      <c r="AE21" s="700"/>
      <c r="AF21" s="700"/>
      <c r="AG21" s="701"/>
      <c r="AH21" s="699"/>
      <c r="AI21" s="700"/>
      <c r="AJ21" s="700"/>
      <c r="AK21" s="701"/>
      <c r="AL21" s="84">
        <f>SUM(B21:M21)</f>
        <v>0</v>
      </c>
      <c r="AM21" s="83">
        <f>SUM(N21:Y21)</f>
        <v>0</v>
      </c>
      <c r="AN21" s="83">
        <f>SUM(Z21:AC21)</f>
        <v>0</v>
      </c>
      <c r="AO21" s="83">
        <f>SUM(AD21:AG21)</f>
        <v>0</v>
      </c>
      <c r="AP21" s="85">
        <f>SUM(AH21:AK21)</f>
        <v>0</v>
      </c>
    </row>
    <row r="22" spans="1:42" x14ac:dyDescent="0.25">
      <c r="A22" s="493" t="s">
        <v>192</v>
      </c>
      <c r="B22" s="288">
        <f>B19+B20-B21</f>
        <v>0</v>
      </c>
      <c r="C22" s="256">
        <f t="shared" ref="C22:M22" si="7">C19+C20-C21</f>
        <v>0</v>
      </c>
      <c r="D22" s="256">
        <f t="shared" si="7"/>
        <v>0</v>
      </c>
      <c r="E22" s="256">
        <f t="shared" si="7"/>
        <v>0</v>
      </c>
      <c r="F22" s="256">
        <f t="shared" si="7"/>
        <v>0</v>
      </c>
      <c r="G22" s="256">
        <f t="shared" si="7"/>
        <v>0</v>
      </c>
      <c r="H22" s="256">
        <f t="shared" si="7"/>
        <v>0</v>
      </c>
      <c r="I22" s="256">
        <f t="shared" si="7"/>
        <v>0</v>
      </c>
      <c r="J22" s="256">
        <f t="shared" si="7"/>
        <v>0</v>
      </c>
      <c r="K22" s="256">
        <f t="shared" si="7"/>
        <v>0</v>
      </c>
      <c r="L22" s="256">
        <f t="shared" si="7"/>
        <v>0</v>
      </c>
      <c r="M22" s="261">
        <f t="shared" si="7"/>
        <v>0</v>
      </c>
      <c r="N22" s="288">
        <f t="shared" ref="N22:AK22" si="8">N19+N20-N21</f>
        <v>0</v>
      </c>
      <c r="O22" s="256">
        <f t="shared" si="8"/>
        <v>0</v>
      </c>
      <c r="P22" s="256">
        <f t="shared" si="8"/>
        <v>0</v>
      </c>
      <c r="Q22" s="256">
        <f t="shared" si="8"/>
        <v>0</v>
      </c>
      <c r="R22" s="256">
        <f t="shared" si="8"/>
        <v>0</v>
      </c>
      <c r="S22" s="256">
        <f t="shared" si="8"/>
        <v>0</v>
      </c>
      <c r="T22" s="256">
        <f t="shared" si="8"/>
        <v>0</v>
      </c>
      <c r="U22" s="256">
        <f t="shared" si="8"/>
        <v>0</v>
      </c>
      <c r="V22" s="256">
        <f t="shared" si="8"/>
        <v>0</v>
      </c>
      <c r="W22" s="256">
        <f t="shared" si="8"/>
        <v>0</v>
      </c>
      <c r="X22" s="256">
        <f t="shared" si="8"/>
        <v>0</v>
      </c>
      <c r="Y22" s="261">
        <f t="shared" si="8"/>
        <v>0</v>
      </c>
      <c r="Z22" s="288">
        <f t="shared" si="8"/>
        <v>0</v>
      </c>
      <c r="AA22" s="256">
        <f t="shared" si="8"/>
        <v>0</v>
      </c>
      <c r="AB22" s="256">
        <f t="shared" si="8"/>
        <v>0</v>
      </c>
      <c r="AC22" s="261">
        <f t="shared" si="8"/>
        <v>0</v>
      </c>
      <c r="AD22" s="288">
        <f t="shared" si="8"/>
        <v>0</v>
      </c>
      <c r="AE22" s="256">
        <f t="shared" si="8"/>
        <v>0</v>
      </c>
      <c r="AF22" s="256">
        <f t="shared" si="8"/>
        <v>0</v>
      </c>
      <c r="AG22" s="261">
        <f t="shared" si="8"/>
        <v>0</v>
      </c>
      <c r="AH22" s="288">
        <f t="shared" si="8"/>
        <v>0</v>
      </c>
      <c r="AI22" s="256">
        <f t="shared" si="8"/>
        <v>0</v>
      </c>
      <c r="AJ22" s="256">
        <f t="shared" si="8"/>
        <v>0</v>
      </c>
      <c r="AK22" s="261">
        <f t="shared" si="8"/>
        <v>0</v>
      </c>
      <c r="AL22" s="288">
        <f>M22</f>
        <v>0</v>
      </c>
      <c r="AM22" s="256">
        <f>Y22</f>
        <v>0</v>
      </c>
      <c r="AN22" s="256">
        <f>AC22</f>
        <v>0</v>
      </c>
      <c r="AO22" s="256">
        <f>AG22</f>
        <v>0</v>
      </c>
      <c r="AP22" s="261">
        <f>AK22</f>
        <v>0</v>
      </c>
    </row>
    <row r="23" spans="1:42" x14ac:dyDescent="0.25">
      <c r="A23" s="493" t="s">
        <v>188</v>
      </c>
      <c r="B23" s="288">
        <f>(B19+B22)/2</f>
        <v>0</v>
      </c>
      <c r="C23" s="256">
        <f t="shared" ref="C23:M23" si="9">(C19+C22)/2</f>
        <v>0</v>
      </c>
      <c r="D23" s="256">
        <f t="shared" si="9"/>
        <v>0</v>
      </c>
      <c r="E23" s="256">
        <f t="shared" si="9"/>
        <v>0</v>
      </c>
      <c r="F23" s="256">
        <f t="shared" si="9"/>
        <v>0</v>
      </c>
      <c r="G23" s="256">
        <f t="shared" si="9"/>
        <v>0</v>
      </c>
      <c r="H23" s="256">
        <f t="shared" si="9"/>
        <v>0</v>
      </c>
      <c r="I23" s="256">
        <f t="shared" si="9"/>
        <v>0</v>
      </c>
      <c r="J23" s="256">
        <f t="shared" si="9"/>
        <v>0</v>
      </c>
      <c r="K23" s="256">
        <f t="shared" si="9"/>
        <v>0</v>
      </c>
      <c r="L23" s="256">
        <f t="shared" si="9"/>
        <v>0</v>
      </c>
      <c r="M23" s="261">
        <f t="shared" si="9"/>
        <v>0</v>
      </c>
      <c r="N23" s="288">
        <f t="shared" ref="N23:AP23" si="10">(N19+N22)/2</f>
        <v>0</v>
      </c>
      <c r="O23" s="256">
        <f t="shared" si="10"/>
        <v>0</v>
      </c>
      <c r="P23" s="256">
        <f t="shared" si="10"/>
        <v>0</v>
      </c>
      <c r="Q23" s="256">
        <f t="shared" si="10"/>
        <v>0</v>
      </c>
      <c r="R23" s="256">
        <f t="shared" si="10"/>
        <v>0</v>
      </c>
      <c r="S23" s="256">
        <f t="shared" si="10"/>
        <v>0</v>
      </c>
      <c r="T23" s="256">
        <f t="shared" si="10"/>
        <v>0</v>
      </c>
      <c r="U23" s="256">
        <f t="shared" si="10"/>
        <v>0</v>
      </c>
      <c r="V23" s="256">
        <f t="shared" si="10"/>
        <v>0</v>
      </c>
      <c r="W23" s="256">
        <f t="shared" si="10"/>
        <v>0</v>
      </c>
      <c r="X23" s="256">
        <f t="shared" si="10"/>
        <v>0</v>
      </c>
      <c r="Y23" s="261">
        <f t="shared" si="10"/>
        <v>0</v>
      </c>
      <c r="Z23" s="288">
        <f t="shared" si="10"/>
        <v>0</v>
      </c>
      <c r="AA23" s="256">
        <f t="shared" si="10"/>
        <v>0</v>
      </c>
      <c r="AB23" s="256">
        <f t="shared" si="10"/>
        <v>0</v>
      </c>
      <c r="AC23" s="261">
        <f t="shared" si="10"/>
        <v>0</v>
      </c>
      <c r="AD23" s="288">
        <f t="shared" si="10"/>
        <v>0</v>
      </c>
      <c r="AE23" s="256">
        <f t="shared" si="10"/>
        <v>0</v>
      </c>
      <c r="AF23" s="256">
        <f t="shared" si="10"/>
        <v>0</v>
      </c>
      <c r="AG23" s="261">
        <f t="shared" si="10"/>
        <v>0</v>
      </c>
      <c r="AH23" s="288">
        <f t="shared" si="10"/>
        <v>0</v>
      </c>
      <c r="AI23" s="256">
        <f t="shared" si="10"/>
        <v>0</v>
      </c>
      <c r="AJ23" s="256">
        <f t="shared" si="10"/>
        <v>0</v>
      </c>
      <c r="AK23" s="261">
        <f t="shared" si="10"/>
        <v>0</v>
      </c>
      <c r="AL23" s="288">
        <f t="shared" si="10"/>
        <v>0</v>
      </c>
      <c r="AM23" s="256">
        <f t="shared" si="10"/>
        <v>0</v>
      </c>
      <c r="AN23" s="256">
        <f t="shared" si="10"/>
        <v>0</v>
      </c>
      <c r="AO23" s="256">
        <f t="shared" si="10"/>
        <v>0</v>
      </c>
      <c r="AP23" s="261">
        <f t="shared" si="10"/>
        <v>0</v>
      </c>
    </row>
    <row r="24" spans="1:42" x14ac:dyDescent="0.25">
      <c r="A24" s="493" t="s">
        <v>293</v>
      </c>
      <c r="B24" s="288">
        <f>ROUND(B23*$A25/12,2)</f>
        <v>0</v>
      </c>
      <c r="C24" s="256">
        <f t="shared" ref="C24:Y24" si="11">ROUND(C23*$A25/12,2)</f>
        <v>0</v>
      </c>
      <c r="D24" s="256">
        <f t="shared" si="11"/>
        <v>0</v>
      </c>
      <c r="E24" s="256">
        <f t="shared" si="11"/>
        <v>0</v>
      </c>
      <c r="F24" s="256">
        <f t="shared" si="11"/>
        <v>0</v>
      </c>
      <c r="G24" s="256">
        <f t="shared" si="11"/>
        <v>0</v>
      </c>
      <c r="H24" s="256">
        <f t="shared" si="11"/>
        <v>0</v>
      </c>
      <c r="I24" s="256">
        <f t="shared" si="11"/>
        <v>0</v>
      </c>
      <c r="J24" s="256">
        <f t="shared" si="11"/>
        <v>0</v>
      </c>
      <c r="K24" s="256">
        <f t="shared" si="11"/>
        <v>0</v>
      </c>
      <c r="L24" s="256">
        <f t="shared" si="11"/>
        <v>0</v>
      </c>
      <c r="M24" s="261">
        <f t="shared" si="11"/>
        <v>0</v>
      </c>
      <c r="N24" s="288">
        <f t="shared" si="11"/>
        <v>0</v>
      </c>
      <c r="O24" s="256">
        <f t="shared" si="11"/>
        <v>0</v>
      </c>
      <c r="P24" s="256">
        <f t="shared" si="11"/>
        <v>0</v>
      </c>
      <c r="Q24" s="256">
        <f t="shared" si="11"/>
        <v>0</v>
      </c>
      <c r="R24" s="256">
        <f t="shared" si="11"/>
        <v>0</v>
      </c>
      <c r="S24" s="256">
        <f t="shared" si="11"/>
        <v>0</v>
      </c>
      <c r="T24" s="256">
        <f t="shared" si="11"/>
        <v>0</v>
      </c>
      <c r="U24" s="256">
        <f t="shared" si="11"/>
        <v>0</v>
      </c>
      <c r="V24" s="256">
        <f t="shared" si="11"/>
        <v>0</v>
      </c>
      <c r="W24" s="256">
        <f t="shared" si="11"/>
        <v>0</v>
      </c>
      <c r="X24" s="256">
        <f t="shared" si="11"/>
        <v>0</v>
      </c>
      <c r="Y24" s="261">
        <f t="shared" si="11"/>
        <v>0</v>
      </c>
      <c r="Z24" s="288">
        <f>ROUND(Z23*$A25/4,2)</f>
        <v>0</v>
      </c>
      <c r="AA24" s="256">
        <f t="shared" ref="AA24:AK24" si="12">ROUND(AA23*$A25/4,2)</f>
        <v>0</v>
      </c>
      <c r="AB24" s="256">
        <f t="shared" si="12"/>
        <v>0</v>
      </c>
      <c r="AC24" s="261">
        <f t="shared" si="12"/>
        <v>0</v>
      </c>
      <c r="AD24" s="288">
        <f t="shared" si="12"/>
        <v>0</v>
      </c>
      <c r="AE24" s="256">
        <f t="shared" si="12"/>
        <v>0</v>
      </c>
      <c r="AF24" s="256">
        <f t="shared" si="12"/>
        <v>0</v>
      </c>
      <c r="AG24" s="261">
        <f t="shared" si="12"/>
        <v>0</v>
      </c>
      <c r="AH24" s="288">
        <f t="shared" si="12"/>
        <v>0</v>
      </c>
      <c r="AI24" s="256">
        <f t="shared" si="12"/>
        <v>0</v>
      </c>
      <c r="AJ24" s="256">
        <f t="shared" si="12"/>
        <v>0</v>
      </c>
      <c r="AK24" s="261">
        <f t="shared" si="12"/>
        <v>0</v>
      </c>
      <c r="AL24" s="84">
        <f>SUM(B24:M24)</f>
        <v>0</v>
      </c>
      <c r="AM24" s="83">
        <f>SUM(N24:Y24)</f>
        <v>0</v>
      </c>
      <c r="AN24" s="83">
        <f>SUM(Z24:AC24)</f>
        <v>0</v>
      </c>
      <c r="AO24" s="83">
        <f>SUM(AD24:AG24)</f>
        <v>0</v>
      </c>
      <c r="AP24" s="85">
        <f>SUM(AH24:AK24)</f>
        <v>0</v>
      </c>
    </row>
    <row r="25" spans="1:42" x14ac:dyDescent="0.25">
      <c r="A25" s="704">
        <v>0</v>
      </c>
      <c r="B25" s="496"/>
      <c r="C25" s="497"/>
      <c r="D25" s="497"/>
      <c r="E25" s="497"/>
      <c r="F25" s="497"/>
      <c r="G25" s="497"/>
      <c r="H25" s="497"/>
      <c r="I25" s="497"/>
      <c r="J25" s="497"/>
      <c r="K25" s="497"/>
      <c r="L25" s="497"/>
      <c r="M25" s="498"/>
      <c r="N25" s="496"/>
      <c r="O25" s="497"/>
      <c r="P25" s="497"/>
      <c r="Q25" s="497"/>
      <c r="R25" s="497"/>
      <c r="S25" s="497"/>
      <c r="T25" s="497"/>
      <c r="U25" s="497"/>
      <c r="V25" s="497"/>
      <c r="W25" s="497"/>
      <c r="X25" s="497"/>
      <c r="Y25" s="498"/>
      <c r="Z25" s="496"/>
      <c r="AA25" s="497"/>
      <c r="AB25" s="497"/>
      <c r="AC25" s="498"/>
      <c r="AD25" s="496"/>
      <c r="AE25" s="497"/>
      <c r="AF25" s="497"/>
      <c r="AG25" s="498"/>
      <c r="AH25" s="496"/>
      <c r="AI25" s="497"/>
      <c r="AJ25" s="497"/>
      <c r="AK25" s="498"/>
      <c r="AL25" s="504"/>
      <c r="AM25" s="258"/>
      <c r="AN25" s="258"/>
      <c r="AO25" s="258"/>
      <c r="AP25" s="263"/>
    </row>
    <row r="26" spans="1:42" x14ac:dyDescent="0.25">
      <c r="A26" s="703" t="s">
        <v>189</v>
      </c>
      <c r="B26" s="218"/>
      <c r="C26" s="212"/>
      <c r="D26" s="212"/>
      <c r="E26" s="212"/>
      <c r="F26" s="212"/>
      <c r="G26" s="212"/>
      <c r="H26" s="212"/>
      <c r="I26" s="212"/>
      <c r="J26" s="212"/>
      <c r="K26" s="212"/>
      <c r="L26" s="212"/>
      <c r="M26" s="264"/>
      <c r="N26" s="218"/>
      <c r="O26" s="212"/>
      <c r="P26" s="212"/>
      <c r="Q26" s="212"/>
      <c r="R26" s="212"/>
      <c r="S26" s="212"/>
      <c r="T26" s="212"/>
      <c r="U26" s="212"/>
      <c r="V26" s="212"/>
      <c r="W26" s="212"/>
      <c r="X26" s="212"/>
      <c r="Y26" s="264"/>
      <c r="Z26" s="218"/>
      <c r="AA26" s="212"/>
      <c r="AB26" s="212"/>
      <c r="AC26" s="264"/>
      <c r="AD26" s="218"/>
      <c r="AE26" s="212"/>
      <c r="AF26" s="212"/>
      <c r="AG26" s="264"/>
      <c r="AH26" s="218"/>
      <c r="AI26" s="212"/>
      <c r="AJ26" s="212"/>
      <c r="AK26" s="264"/>
      <c r="AL26" s="218"/>
      <c r="AM26" s="212"/>
      <c r="AN26" s="212"/>
      <c r="AO26" s="212"/>
      <c r="AP26" s="264"/>
    </row>
    <row r="27" spans="1:42" x14ac:dyDescent="0.25">
      <c r="A27" s="493" t="s">
        <v>183</v>
      </c>
      <c r="B27" s="285"/>
      <c r="C27" s="255"/>
      <c r="D27" s="255"/>
      <c r="E27" s="255"/>
      <c r="F27" s="255"/>
      <c r="G27" s="255"/>
      <c r="H27" s="255"/>
      <c r="I27" s="255"/>
      <c r="J27" s="255"/>
      <c r="K27" s="255"/>
      <c r="L27" s="255"/>
      <c r="M27" s="286"/>
      <c r="N27" s="289"/>
      <c r="O27" s="257"/>
      <c r="P27" s="257"/>
      <c r="Q27" s="257"/>
      <c r="R27" s="257"/>
      <c r="S27" s="257"/>
      <c r="T27" s="257"/>
      <c r="U27" s="257"/>
      <c r="V27" s="257"/>
      <c r="W27" s="257"/>
      <c r="X27" s="257"/>
      <c r="Y27" s="262"/>
      <c r="Z27" s="289"/>
      <c r="AA27" s="257"/>
      <c r="AB27" s="257"/>
      <c r="AC27" s="262"/>
      <c r="AD27" s="289"/>
      <c r="AE27" s="257"/>
      <c r="AF27" s="257"/>
      <c r="AG27" s="262"/>
      <c r="AH27" s="289"/>
      <c r="AI27" s="257"/>
      <c r="AJ27" s="257"/>
      <c r="AK27" s="262"/>
      <c r="AL27" s="288"/>
      <c r="AM27" s="256"/>
      <c r="AN27" s="256"/>
      <c r="AO27" s="256"/>
      <c r="AP27" s="261"/>
    </row>
    <row r="28" spans="1:42" x14ac:dyDescent="0.25">
      <c r="A28" s="493" t="s">
        <v>191</v>
      </c>
      <c r="B28" s="289">
        <f>B27</f>
        <v>0</v>
      </c>
      <c r="C28" s="256">
        <f t="shared" ref="C28:M28" si="13">C27+B31</f>
        <v>0</v>
      </c>
      <c r="D28" s="256">
        <f t="shared" si="13"/>
        <v>0</v>
      </c>
      <c r="E28" s="256">
        <f t="shared" si="13"/>
        <v>0</v>
      </c>
      <c r="F28" s="256">
        <f t="shared" si="13"/>
        <v>0</v>
      </c>
      <c r="G28" s="256">
        <f t="shared" si="13"/>
        <v>0</v>
      </c>
      <c r="H28" s="256">
        <f t="shared" si="13"/>
        <v>0</v>
      </c>
      <c r="I28" s="256">
        <f t="shared" si="13"/>
        <v>0</v>
      </c>
      <c r="J28" s="256">
        <f t="shared" si="13"/>
        <v>0</v>
      </c>
      <c r="K28" s="256">
        <f t="shared" si="13"/>
        <v>0</v>
      </c>
      <c r="L28" s="256">
        <f t="shared" si="13"/>
        <v>0</v>
      </c>
      <c r="M28" s="261">
        <f t="shared" si="13"/>
        <v>0</v>
      </c>
      <c r="N28" s="289">
        <f>M31</f>
        <v>0</v>
      </c>
      <c r="O28" s="257">
        <f t="shared" ref="O28:AK28" si="14">N31</f>
        <v>0</v>
      </c>
      <c r="P28" s="257">
        <f t="shared" si="14"/>
        <v>0</v>
      </c>
      <c r="Q28" s="257">
        <f t="shared" si="14"/>
        <v>0</v>
      </c>
      <c r="R28" s="257">
        <f t="shared" si="14"/>
        <v>0</v>
      </c>
      <c r="S28" s="257">
        <f t="shared" si="14"/>
        <v>0</v>
      </c>
      <c r="T28" s="257">
        <f t="shared" si="14"/>
        <v>0</v>
      </c>
      <c r="U28" s="257">
        <f t="shared" si="14"/>
        <v>0</v>
      </c>
      <c r="V28" s="257">
        <f t="shared" si="14"/>
        <v>0</v>
      </c>
      <c r="W28" s="257">
        <f t="shared" si="14"/>
        <v>0</v>
      </c>
      <c r="X28" s="257">
        <f t="shared" si="14"/>
        <v>0</v>
      </c>
      <c r="Y28" s="262">
        <f t="shared" si="14"/>
        <v>0</v>
      </c>
      <c r="Z28" s="289">
        <f t="shared" si="14"/>
        <v>0</v>
      </c>
      <c r="AA28" s="257">
        <f t="shared" si="14"/>
        <v>0</v>
      </c>
      <c r="AB28" s="257">
        <f t="shared" si="14"/>
        <v>0</v>
      </c>
      <c r="AC28" s="262">
        <f t="shared" si="14"/>
        <v>0</v>
      </c>
      <c r="AD28" s="289">
        <f t="shared" si="14"/>
        <v>0</v>
      </c>
      <c r="AE28" s="257">
        <f t="shared" si="14"/>
        <v>0</v>
      </c>
      <c r="AF28" s="257">
        <f t="shared" si="14"/>
        <v>0</v>
      </c>
      <c r="AG28" s="262">
        <f t="shared" si="14"/>
        <v>0</v>
      </c>
      <c r="AH28" s="289">
        <f t="shared" si="14"/>
        <v>0</v>
      </c>
      <c r="AI28" s="257">
        <f t="shared" si="14"/>
        <v>0</v>
      </c>
      <c r="AJ28" s="257">
        <f t="shared" si="14"/>
        <v>0</v>
      </c>
      <c r="AK28" s="262">
        <f t="shared" si="14"/>
        <v>0</v>
      </c>
      <c r="AL28" s="289">
        <f>SUM(B27:M27)</f>
        <v>0</v>
      </c>
      <c r="AM28" s="257">
        <f>N28</f>
        <v>0</v>
      </c>
      <c r="AN28" s="257">
        <f>Z28</f>
        <v>0</v>
      </c>
      <c r="AO28" s="257">
        <f>AD28</f>
        <v>0</v>
      </c>
      <c r="AP28" s="262">
        <f>AH28</f>
        <v>0</v>
      </c>
    </row>
    <row r="29" spans="1:42" x14ac:dyDescent="0.25">
      <c r="A29" s="493" t="s">
        <v>186</v>
      </c>
      <c r="B29" s="699"/>
      <c r="C29" s="700"/>
      <c r="D29" s="700"/>
      <c r="E29" s="700"/>
      <c r="F29" s="700"/>
      <c r="G29" s="700"/>
      <c r="H29" s="700"/>
      <c r="I29" s="700"/>
      <c r="J29" s="700"/>
      <c r="K29" s="700"/>
      <c r="L29" s="700"/>
      <c r="M29" s="701"/>
      <c r="N29" s="699"/>
      <c r="O29" s="700"/>
      <c r="P29" s="700"/>
      <c r="Q29" s="700"/>
      <c r="R29" s="700"/>
      <c r="S29" s="700"/>
      <c r="T29" s="700"/>
      <c r="U29" s="700"/>
      <c r="V29" s="700"/>
      <c r="W29" s="700"/>
      <c r="X29" s="700"/>
      <c r="Y29" s="701"/>
      <c r="Z29" s="699"/>
      <c r="AA29" s="700"/>
      <c r="AB29" s="700"/>
      <c r="AC29" s="701"/>
      <c r="AD29" s="699"/>
      <c r="AE29" s="700"/>
      <c r="AF29" s="700"/>
      <c r="AG29" s="701"/>
      <c r="AH29" s="699"/>
      <c r="AI29" s="700"/>
      <c r="AJ29" s="700"/>
      <c r="AK29" s="701"/>
      <c r="AL29" s="84">
        <f>SUM(B29:M29)</f>
        <v>0</v>
      </c>
      <c r="AM29" s="83">
        <f>SUM(N29:Y29)</f>
        <v>0</v>
      </c>
      <c r="AN29" s="83">
        <f>SUM(Z29:AC29)</f>
        <v>0</v>
      </c>
      <c r="AO29" s="83">
        <f>SUM(AD29:AG29)</f>
        <v>0</v>
      </c>
      <c r="AP29" s="85">
        <f>SUM(AH29:AK29)</f>
        <v>0</v>
      </c>
    </row>
    <row r="30" spans="1:42" x14ac:dyDescent="0.25">
      <c r="A30" s="493" t="s">
        <v>187</v>
      </c>
      <c r="B30" s="699"/>
      <c r="C30" s="700"/>
      <c r="D30" s="700"/>
      <c r="E30" s="700"/>
      <c r="F30" s="700"/>
      <c r="G30" s="700"/>
      <c r="H30" s="700"/>
      <c r="I30" s="700"/>
      <c r="J30" s="700"/>
      <c r="K30" s="700"/>
      <c r="L30" s="700"/>
      <c r="M30" s="701"/>
      <c r="N30" s="699"/>
      <c r="O30" s="700"/>
      <c r="P30" s="700"/>
      <c r="Q30" s="700"/>
      <c r="R30" s="700"/>
      <c r="S30" s="700"/>
      <c r="T30" s="700"/>
      <c r="U30" s="700"/>
      <c r="V30" s="700"/>
      <c r="W30" s="700"/>
      <c r="X30" s="700"/>
      <c r="Y30" s="701"/>
      <c r="Z30" s="699"/>
      <c r="AA30" s="700"/>
      <c r="AB30" s="700"/>
      <c r="AC30" s="701"/>
      <c r="AD30" s="699"/>
      <c r="AE30" s="700"/>
      <c r="AF30" s="700"/>
      <c r="AG30" s="701"/>
      <c r="AH30" s="699"/>
      <c r="AI30" s="700"/>
      <c r="AJ30" s="700"/>
      <c r="AK30" s="701"/>
      <c r="AL30" s="84">
        <f>SUM(B30:M30)</f>
        <v>0</v>
      </c>
      <c r="AM30" s="83">
        <f>SUM(N30:Y30)</f>
        <v>0</v>
      </c>
      <c r="AN30" s="83">
        <f>SUM(Z30:AC30)</f>
        <v>0</v>
      </c>
      <c r="AO30" s="83">
        <f>SUM(AD30:AG30)</f>
        <v>0</v>
      </c>
      <c r="AP30" s="85">
        <f>SUM(AH30:AK30)</f>
        <v>0</v>
      </c>
    </row>
    <row r="31" spans="1:42" x14ac:dyDescent="0.25">
      <c r="A31" s="493" t="s">
        <v>192</v>
      </c>
      <c r="B31" s="288">
        <f t="shared" ref="B31:AK31" si="15">B28+B29-B30</f>
        <v>0</v>
      </c>
      <c r="C31" s="256">
        <f t="shared" si="15"/>
        <v>0</v>
      </c>
      <c r="D31" s="256">
        <f t="shared" si="15"/>
        <v>0</v>
      </c>
      <c r="E31" s="256">
        <f t="shared" si="15"/>
        <v>0</v>
      </c>
      <c r="F31" s="256">
        <f t="shared" si="15"/>
        <v>0</v>
      </c>
      <c r="G31" s="256">
        <f t="shared" si="15"/>
        <v>0</v>
      </c>
      <c r="H31" s="256">
        <f t="shared" si="15"/>
        <v>0</v>
      </c>
      <c r="I31" s="256">
        <f t="shared" si="15"/>
        <v>0</v>
      </c>
      <c r="J31" s="256">
        <f t="shared" si="15"/>
        <v>0</v>
      </c>
      <c r="K31" s="256">
        <f t="shared" si="15"/>
        <v>0</v>
      </c>
      <c r="L31" s="256">
        <f t="shared" si="15"/>
        <v>0</v>
      </c>
      <c r="M31" s="261">
        <f t="shared" si="15"/>
        <v>0</v>
      </c>
      <c r="N31" s="288">
        <f t="shared" si="15"/>
        <v>0</v>
      </c>
      <c r="O31" s="256">
        <f t="shared" si="15"/>
        <v>0</v>
      </c>
      <c r="P31" s="256">
        <f t="shared" si="15"/>
        <v>0</v>
      </c>
      <c r="Q31" s="256">
        <f t="shared" si="15"/>
        <v>0</v>
      </c>
      <c r="R31" s="256">
        <f t="shared" si="15"/>
        <v>0</v>
      </c>
      <c r="S31" s="256">
        <f t="shared" si="15"/>
        <v>0</v>
      </c>
      <c r="T31" s="256">
        <f t="shared" si="15"/>
        <v>0</v>
      </c>
      <c r="U31" s="256">
        <f t="shared" si="15"/>
        <v>0</v>
      </c>
      <c r="V31" s="256">
        <f t="shared" si="15"/>
        <v>0</v>
      </c>
      <c r="W31" s="256">
        <f t="shared" si="15"/>
        <v>0</v>
      </c>
      <c r="X31" s="256">
        <f t="shared" si="15"/>
        <v>0</v>
      </c>
      <c r="Y31" s="261">
        <f t="shared" si="15"/>
        <v>0</v>
      </c>
      <c r="Z31" s="288">
        <f t="shared" si="15"/>
        <v>0</v>
      </c>
      <c r="AA31" s="256">
        <f t="shared" si="15"/>
        <v>0</v>
      </c>
      <c r="AB31" s="256">
        <f t="shared" si="15"/>
        <v>0</v>
      </c>
      <c r="AC31" s="261">
        <f t="shared" si="15"/>
        <v>0</v>
      </c>
      <c r="AD31" s="288">
        <f t="shared" si="15"/>
        <v>0</v>
      </c>
      <c r="AE31" s="256">
        <f t="shared" si="15"/>
        <v>0</v>
      </c>
      <c r="AF31" s="256">
        <f t="shared" si="15"/>
        <v>0</v>
      </c>
      <c r="AG31" s="261">
        <f t="shared" si="15"/>
        <v>0</v>
      </c>
      <c r="AH31" s="288">
        <f t="shared" si="15"/>
        <v>0</v>
      </c>
      <c r="AI31" s="256">
        <f t="shared" si="15"/>
        <v>0</v>
      </c>
      <c r="AJ31" s="256">
        <f t="shared" si="15"/>
        <v>0</v>
      </c>
      <c r="AK31" s="261">
        <f t="shared" si="15"/>
        <v>0</v>
      </c>
      <c r="AL31" s="288">
        <f>M31</f>
        <v>0</v>
      </c>
      <c r="AM31" s="256">
        <f>Y31</f>
        <v>0</v>
      </c>
      <c r="AN31" s="256">
        <f>AC31</f>
        <v>0</v>
      </c>
      <c r="AO31" s="256">
        <f>AG31</f>
        <v>0</v>
      </c>
      <c r="AP31" s="261">
        <f>AK31</f>
        <v>0</v>
      </c>
    </row>
    <row r="32" spans="1:42" x14ac:dyDescent="0.25">
      <c r="A32" s="493" t="s">
        <v>188</v>
      </c>
      <c r="B32" s="288">
        <f t="shared" ref="B32:AP32" si="16">(B28+B31)/2</f>
        <v>0</v>
      </c>
      <c r="C32" s="256">
        <f t="shared" si="16"/>
        <v>0</v>
      </c>
      <c r="D32" s="256">
        <f t="shared" si="16"/>
        <v>0</v>
      </c>
      <c r="E32" s="256">
        <f t="shared" si="16"/>
        <v>0</v>
      </c>
      <c r="F32" s="256">
        <f t="shared" si="16"/>
        <v>0</v>
      </c>
      <c r="G32" s="256">
        <f t="shared" si="16"/>
        <v>0</v>
      </c>
      <c r="H32" s="256">
        <f t="shared" si="16"/>
        <v>0</v>
      </c>
      <c r="I32" s="256">
        <f t="shared" si="16"/>
        <v>0</v>
      </c>
      <c r="J32" s="256">
        <f t="shared" si="16"/>
        <v>0</v>
      </c>
      <c r="K32" s="256">
        <f t="shared" si="16"/>
        <v>0</v>
      </c>
      <c r="L32" s="256">
        <f t="shared" si="16"/>
        <v>0</v>
      </c>
      <c r="M32" s="261">
        <f t="shared" si="16"/>
        <v>0</v>
      </c>
      <c r="N32" s="288">
        <f t="shared" si="16"/>
        <v>0</v>
      </c>
      <c r="O32" s="256">
        <f t="shared" si="16"/>
        <v>0</v>
      </c>
      <c r="P32" s="256">
        <f t="shared" si="16"/>
        <v>0</v>
      </c>
      <c r="Q32" s="256">
        <f t="shared" si="16"/>
        <v>0</v>
      </c>
      <c r="R32" s="256">
        <f t="shared" si="16"/>
        <v>0</v>
      </c>
      <c r="S32" s="256">
        <f t="shared" si="16"/>
        <v>0</v>
      </c>
      <c r="T32" s="256">
        <f t="shared" si="16"/>
        <v>0</v>
      </c>
      <c r="U32" s="256">
        <f t="shared" si="16"/>
        <v>0</v>
      </c>
      <c r="V32" s="256">
        <f t="shared" si="16"/>
        <v>0</v>
      </c>
      <c r="W32" s="256">
        <f t="shared" si="16"/>
        <v>0</v>
      </c>
      <c r="X32" s="256">
        <f t="shared" si="16"/>
        <v>0</v>
      </c>
      <c r="Y32" s="261">
        <f t="shared" si="16"/>
        <v>0</v>
      </c>
      <c r="Z32" s="288">
        <f t="shared" si="16"/>
        <v>0</v>
      </c>
      <c r="AA32" s="256">
        <f t="shared" si="16"/>
        <v>0</v>
      </c>
      <c r="AB32" s="256">
        <f t="shared" si="16"/>
        <v>0</v>
      </c>
      <c r="AC32" s="261">
        <f t="shared" si="16"/>
        <v>0</v>
      </c>
      <c r="AD32" s="288">
        <f t="shared" si="16"/>
        <v>0</v>
      </c>
      <c r="AE32" s="256">
        <f t="shared" si="16"/>
        <v>0</v>
      </c>
      <c r="AF32" s="256">
        <f t="shared" si="16"/>
        <v>0</v>
      </c>
      <c r="AG32" s="261">
        <f t="shared" si="16"/>
        <v>0</v>
      </c>
      <c r="AH32" s="288">
        <f t="shared" si="16"/>
        <v>0</v>
      </c>
      <c r="AI32" s="256">
        <f t="shared" si="16"/>
        <v>0</v>
      </c>
      <c r="AJ32" s="256">
        <f t="shared" si="16"/>
        <v>0</v>
      </c>
      <c r="AK32" s="261">
        <f t="shared" si="16"/>
        <v>0</v>
      </c>
      <c r="AL32" s="288">
        <f t="shared" si="16"/>
        <v>0</v>
      </c>
      <c r="AM32" s="256">
        <f t="shared" si="16"/>
        <v>0</v>
      </c>
      <c r="AN32" s="256">
        <f t="shared" si="16"/>
        <v>0</v>
      </c>
      <c r="AO32" s="256">
        <f t="shared" si="16"/>
        <v>0</v>
      </c>
      <c r="AP32" s="261">
        <f t="shared" si="16"/>
        <v>0</v>
      </c>
    </row>
    <row r="33" spans="1:42" x14ac:dyDescent="0.25">
      <c r="A33" s="493" t="s">
        <v>293</v>
      </c>
      <c r="B33" s="288">
        <f t="shared" ref="B33:Y33" si="17">ROUND(B32*$A34/12,2)</f>
        <v>0</v>
      </c>
      <c r="C33" s="256">
        <f t="shared" si="17"/>
        <v>0</v>
      </c>
      <c r="D33" s="256">
        <f t="shared" si="17"/>
        <v>0</v>
      </c>
      <c r="E33" s="256">
        <f t="shared" si="17"/>
        <v>0</v>
      </c>
      <c r="F33" s="256">
        <f t="shared" si="17"/>
        <v>0</v>
      </c>
      <c r="G33" s="256">
        <f t="shared" si="17"/>
        <v>0</v>
      </c>
      <c r="H33" s="256">
        <f t="shared" si="17"/>
        <v>0</v>
      </c>
      <c r="I33" s="256">
        <f t="shared" si="17"/>
        <v>0</v>
      </c>
      <c r="J33" s="256">
        <f t="shared" si="17"/>
        <v>0</v>
      </c>
      <c r="K33" s="256">
        <f t="shared" si="17"/>
        <v>0</v>
      </c>
      <c r="L33" s="256">
        <f t="shared" si="17"/>
        <v>0</v>
      </c>
      <c r="M33" s="261">
        <f t="shared" si="17"/>
        <v>0</v>
      </c>
      <c r="N33" s="288">
        <f t="shared" si="17"/>
        <v>0</v>
      </c>
      <c r="O33" s="256">
        <f t="shared" si="17"/>
        <v>0</v>
      </c>
      <c r="P33" s="256">
        <f t="shared" si="17"/>
        <v>0</v>
      </c>
      <c r="Q33" s="256">
        <f t="shared" si="17"/>
        <v>0</v>
      </c>
      <c r="R33" s="256">
        <f t="shared" si="17"/>
        <v>0</v>
      </c>
      <c r="S33" s="256">
        <f t="shared" si="17"/>
        <v>0</v>
      </c>
      <c r="T33" s="256">
        <f t="shared" si="17"/>
        <v>0</v>
      </c>
      <c r="U33" s="256">
        <f t="shared" si="17"/>
        <v>0</v>
      </c>
      <c r="V33" s="256">
        <f t="shared" si="17"/>
        <v>0</v>
      </c>
      <c r="W33" s="256">
        <f t="shared" si="17"/>
        <v>0</v>
      </c>
      <c r="X33" s="256">
        <f t="shared" si="17"/>
        <v>0</v>
      </c>
      <c r="Y33" s="261">
        <f t="shared" si="17"/>
        <v>0</v>
      </c>
      <c r="Z33" s="288">
        <f t="shared" ref="Z33:AK33" si="18">ROUND(Z32*$A34/4,2)</f>
        <v>0</v>
      </c>
      <c r="AA33" s="256">
        <f t="shared" si="18"/>
        <v>0</v>
      </c>
      <c r="AB33" s="256">
        <f t="shared" si="18"/>
        <v>0</v>
      </c>
      <c r="AC33" s="261">
        <f t="shared" si="18"/>
        <v>0</v>
      </c>
      <c r="AD33" s="288">
        <f t="shared" si="18"/>
        <v>0</v>
      </c>
      <c r="AE33" s="256">
        <f t="shared" si="18"/>
        <v>0</v>
      </c>
      <c r="AF33" s="256">
        <f t="shared" si="18"/>
        <v>0</v>
      </c>
      <c r="AG33" s="261">
        <f t="shared" si="18"/>
        <v>0</v>
      </c>
      <c r="AH33" s="288">
        <f t="shared" si="18"/>
        <v>0</v>
      </c>
      <c r="AI33" s="256">
        <f t="shared" si="18"/>
        <v>0</v>
      </c>
      <c r="AJ33" s="256">
        <f t="shared" si="18"/>
        <v>0</v>
      </c>
      <c r="AK33" s="261">
        <f t="shared" si="18"/>
        <v>0</v>
      </c>
      <c r="AL33" s="84">
        <f>SUM(B33:M33)</f>
        <v>0</v>
      </c>
      <c r="AM33" s="83">
        <f>SUM(N33:Y33)</f>
        <v>0</v>
      </c>
      <c r="AN33" s="83">
        <f>SUM(Z33:AC33)</f>
        <v>0</v>
      </c>
      <c r="AO33" s="83">
        <f>SUM(AD33:AG33)</f>
        <v>0</v>
      </c>
      <c r="AP33" s="85">
        <f>SUM(AH33:AK33)</f>
        <v>0</v>
      </c>
    </row>
    <row r="34" spans="1:42" x14ac:dyDescent="0.25">
      <c r="A34" s="704">
        <v>0</v>
      </c>
      <c r="B34" s="496"/>
      <c r="C34" s="497"/>
      <c r="D34" s="497"/>
      <c r="E34" s="497"/>
      <c r="F34" s="497"/>
      <c r="G34" s="497"/>
      <c r="H34" s="497"/>
      <c r="I34" s="497"/>
      <c r="J34" s="497"/>
      <c r="K34" s="497"/>
      <c r="L34" s="497"/>
      <c r="M34" s="498"/>
      <c r="N34" s="496"/>
      <c r="O34" s="497"/>
      <c r="P34" s="497"/>
      <c r="Q34" s="497"/>
      <c r="R34" s="497"/>
      <c r="S34" s="497"/>
      <c r="T34" s="497"/>
      <c r="U34" s="497"/>
      <c r="V34" s="497"/>
      <c r="W34" s="497"/>
      <c r="X34" s="497"/>
      <c r="Y34" s="498"/>
      <c r="Z34" s="496"/>
      <c r="AA34" s="497"/>
      <c r="AB34" s="497"/>
      <c r="AC34" s="498"/>
      <c r="AD34" s="496"/>
      <c r="AE34" s="497"/>
      <c r="AF34" s="497"/>
      <c r="AG34" s="498"/>
      <c r="AH34" s="496"/>
      <c r="AI34" s="497"/>
      <c r="AJ34" s="497"/>
      <c r="AK34" s="498"/>
      <c r="AL34" s="504"/>
      <c r="AM34" s="258"/>
      <c r="AN34" s="258"/>
      <c r="AO34" s="258"/>
      <c r="AP34" s="263"/>
    </row>
    <row r="35" spans="1:42" x14ac:dyDescent="0.25">
      <c r="A35" s="703" t="s">
        <v>193</v>
      </c>
      <c r="B35" s="218"/>
      <c r="C35" s="212"/>
      <c r="D35" s="212"/>
      <c r="E35" s="212"/>
      <c r="F35" s="212"/>
      <c r="G35" s="212"/>
      <c r="H35" s="212"/>
      <c r="I35" s="212"/>
      <c r="J35" s="212"/>
      <c r="K35" s="212"/>
      <c r="L35" s="212"/>
      <c r="M35" s="264"/>
      <c r="N35" s="218"/>
      <c r="O35" s="212"/>
      <c r="P35" s="212"/>
      <c r="Q35" s="212"/>
      <c r="R35" s="212"/>
      <c r="S35" s="212"/>
      <c r="T35" s="212"/>
      <c r="U35" s="212"/>
      <c r="V35" s="212"/>
      <c r="W35" s="212"/>
      <c r="X35" s="212"/>
      <c r="Y35" s="264"/>
      <c r="Z35" s="218"/>
      <c r="AA35" s="212"/>
      <c r="AB35" s="212"/>
      <c r="AC35" s="264"/>
      <c r="AD35" s="218"/>
      <c r="AE35" s="212"/>
      <c r="AF35" s="212"/>
      <c r="AG35" s="264"/>
      <c r="AH35" s="218"/>
      <c r="AI35" s="212"/>
      <c r="AJ35" s="212"/>
      <c r="AK35" s="264"/>
      <c r="AL35" s="218"/>
      <c r="AM35" s="212"/>
      <c r="AN35" s="212"/>
      <c r="AO35" s="212"/>
      <c r="AP35" s="264"/>
    </row>
    <row r="36" spans="1:42" x14ac:dyDescent="0.25">
      <c r="A36" s="493" t="s">
        <v>183</v>
      </c>
      <c r="B36" s="699"/>
      <c r="C36" s="700"/>
      <c r="D36" s="700"/>
      <c r="E36" s="700"/>
      <c r="F36" s="700"/>
      <c r="G36" s="700"/>
      <c r="H36" s="700"/>
      <c r="I36" s="700"/>
      <c r="J36" s="700"/>
      <c r="K36" s="700"/>
      <c r="L36" s="700"/>
      <c r="M36" s="701"/>
      <c r="N36" s="289"/>
      <c r="O36" s="257"/>
      <c r="P36" s="257"/>
      <c r="Q36" s="257"/>
      <c r="R36" s="257"/>
      <c r="S36" s="257"/>
      <c r="T36" s="257"/>
      <c r="U36" s="257"/>
      <c r="V36" s="257"/>
      <c r="W36" s="257"/>
      <c r="X36" s="257"/>
      <c r="Y36" s="262"/>
      <c r="Z36" s="289"/>
      <c r="AA36" s="257"/>
      <c r="AB36" s="257"/>
      <c r="AC36" s="262"/>
      <c r="AD36" s="289"/>
      <c r="AE36" s="257"/>
      <c r="AF36" s="257"/>
      <c r="AG36" s="262"/>
      <c r="AH36" s="289"/>
      <c r="AI36" s="257"/>
      <c r="AJ36" s="257"/>
      <c r="AK36" s="262"/>
      <c r="AL36" s="288"/>
      <c r="AM36" s="256"/>
      <c r="AN36" s="256"/>
      <c r="AO36" s="256"/>
      <c r="AP36" s="261"/>
    </row>
    <row r="37" spans="1:42" x14ac:dyDescent="0.25">
      <c r="A37" s="493" t="s">
        <v>191</v>
      </c>
      <c r="B37" s="289">
        <f>B36</f>
        <v>0</v>
      </c>
      <c r="C37" s="256">
        <f t="shared" ref="C37:M37" si="19">C36+B40</f>
        <v>0</v>
      </c>
      <c r="D37" s="256">
        <f t="shared" si="19"/>
        <v>0</v>
      </c>
      <c r="E37" s="256">
        <f t="shared" si="19"/>
        <v>0</v>
      </c>
      <c r="F37" s="256">
        <f t="shared" si="19"/>
        <v>0</v>
      </c>
      <c r="G37" s="256">
        <f t="shared" si="19"/>
        <v>0</v>
      </c>
      <c r="H37" s="256">
        <f t="shared" si="19"/>
        <v>0</v>
      </c>
      <c r="I37" s="256">
        <f t="shared" si="19"/>
        <v>0</v>
      </c>
      <c r="J37" s="256">
        <f t="shared" si="19"/>
        <v>0</v>
      </c>
      <c r="K37" s="256">
        <f t="shared" si="19"/>
        <v>0</v>
      </c>
      <c r="L37" s="256">
        <f t="shared" si="19"/>
        <v>0</v>
      </c>
      <c r="M37" s="261">
        <f t="shared" si="19"/>
        <v>0</v>
      </c>
      <c r="N37" s="289">
        <f>M40</f>
        <v>0</v>
      </c>
      <c r="O37" s="257">
        <f t="shared" ref="O37:AK37" si="20">N40</f>
        <v>0</v>
      </c>
      <c r="P37" s="257">
        <f t="shared" si="20"/>
        <v>0</v>
      </c>
      <c r="Q37" s="257">
        <f t="shared" si="20"/>
        <v>0</v>
      </c>
      <c r="R37" s="257">
        <f t="shared" si="20"/>
        <v>0</v>
      </c>
      <c r="S37" s="257">
        <f t="shared" si="20"/>
        <v>0</v>
      </c>
      <c r="T37" s="257">
        <f t="shared" si="20"/>
        <v>0</v>
      </c>
      <c r="U37" s="257">
        <f t="shared" si="20"/>
        <v>0</v>
      </c>
      <c r="V37" s="257">
        <f t="shared" si="20"/>
        <v>0</v>
      </c>
      <c r="W37" s="257">
        <f t="shared" si="20"/>
        <v>0</v>
      </c>
      <c r="X37" s="257">
        <f t="shared" si="20"/>
        <v>0</v>
      </c>
      <c r="Y37" s="262">
        <f t="shared" si="20"/>
        <v>0</v>
      </c>
      <c r="Z37" s="289">
        <f t="shared" si="20"/>
        <v>0</v>
      </c>
      <c r="AA37" s="257">
        <f t="shared" si="20"/>
        <v>0</v>
      </c>
      <c r="AB37" s="257">
        <f t="shared" si="20"/>
        <v>0</v>
      </c>
      <c r="AC37" s="262">
        <f t="shared" si="20"/>
        <v>0</v>
      </c>
      <c r="AD37" s="289">
        <f t="shared" si="20"/>
        <v>0</v>
      </c>
      <c r="AE37" s="257">
        <f t="shared" si="20"/>
        <v>0</v>
      </c>
      <c r="AF37" s="257">
        <f t="shared" si="20"/>
        <v>0</v>
      </c>
      <c r="AG37" s="262">
        <f t="shared" si="20"/>
        <v>0</v>
      </c>
      <c r="AH37" s="289">
        <f t="shared" si="20"/>
        <v>0</v>
      </c>
      <c r="AI37" s="257">
        <f t="shared" si="20"/>
        <v>0</v>
      </c>
      <c r="AJ37" s="257">
        <f t="shared" si="20"/>
        <v>0</v>
      </c>
      <c r="AK37" s="262">
        <f t="shared" si="20"/>
        <v>0</v>
      </c>
      <c r="AL37" s="289">
        <f>SUM(B36:M36)</f>
        <v>0</v>
      </c>
      <c r="AM37" s="257">
        <f>N37</f>
        <v>0</v>
      </c>
      <c r="AN37" s="257">
        <f>Z37</f>
        <v>0</v>
      </c>
      <c r="AO37" s="257">
        <f>AD37</f>
        <v>0</v>
      </c>
      <c r="AP37" s="262">
        <f>AH37</f>
        <v>0</v>
      </c>
    </row>
    <row r="38" spans="1:42" x14ac:dyDescent="0.25">
      <c r="A38" s="493" t="s">
        <v>186</v>
      </c>
      <c r="B38" s="699"/>
      <c r="C38" s="700"/>
      <c r="D38" s="700"/>
      <c r="E38" s="700"/>
      <c r="F38" s="700"/>
      <c r="G38" s="700"/>
      <c r="H38" s="700"/>
      <c r="I38" s="700"/>
      <c r="J38" s="700"/>
      <c r="K38" s="700"/>
      <c r="L38" s="700"/>
      <c r="M38" s="701"/>
      <c r="N38" s="699"/>
      <c r="O38" s="700"/>
      <c r="P38" s="700"/>
      <c r="Q38" s="700"/>
      <c r="R38" s="700"/>
      <c r="S38" s="700"/>
      <c r="T38" s="700"/>
      <c r="U38" s="700"/>
      <c r="V38" s="700"/>
      <c r="W38" s="700"/>
      <c r="X38" s="700"/>
      <c r="Y38" s="701"/>
      <c r="Z38" s="699"/>
      <c r="AA38" s="700"/>
      <c r="AB38" s="700"/>
      <c r="AC38" s="701"/>
      <c r="AD38" s="699"/>
      <c r="AE38" s="700"/>
      <c r="AF38" s="700"/>
      <c r="AG38" s="701"/>
      <c r="AH38" s="699"/>
      <c r="AI38" s="700"/>
      <c r="AJ38" s="700"/>
      <c r="AK38" s="701"/>
      <c r="AL38" s="84">
        <f>SUM(B38:M38)</f>
        <v>0</v>
      </c>
      <c r="AM38" s="83">
        <f>SUM(N38:Y38)</f>
        <v>0</v>
      </c>
      <c r="AN38" s="83">
        <f>SUM(Z38:AC38)</f>
        <v>0</v>
      </c>
      <c r="AO38" s="83">
        <f>SUM(AD38:AG38)</f>
        <v>0</v>
      </c>
      <c r="AP38" s="85">
        <f>SUM(AH38:AK38)</f>
        <v>0</v>
      </c>
    </row>
    <row r="39" spans="1:42" x14ac:dyDescent="0.25">
      <c r="A39" s="493" t="s">
        <v>187</v>
      </c>
      <c r="B39" s="699"/>
      <c r="C39" s="700"/>
      <c r="D39" s="700"/>
      <c r="E39" s="700"/>
      <c r="F39" s="700"/>
      <c r="G39" s="700"/>
      <c r="H39" s="700"/>
      <c r="I39" s="700"/>
      <c r="J39" s="700"/>
      <c r="K39" s="700"/>
      <c r="L39" s="700"/>
      <c r="M39" s="701"/>
      <c r="N39" s="699"/>
      <c r="O39" s="700"/>
      <c r="P39" s="700"/>
      <c r="Q39" s="700"/>
      <c r="R39" s="700"/>
      <c r="S39" s="700"/>
      <c r="T39" s="700"/>
      <c r="U39" s="700"/>
      <c r="V39" s="700"/>
      <c r="W39" s="700"/>
      <c r="X39" s="700"/>
      <c r="Y39" s="701"/>
      <c r="Z39" s="699"/>
      <c r="AA39" s="700"/>
      <c r="AB39" s="700"/>
      <c r="AC39" s="701"/>
      <c r="AD39" s="699"/>
      <c r="AE39" s="700"/>
      <c r="AF39" s="700"/>
      <c r="AG39" s="701"/>
      <c r="AH39" s="699"/>
      <c r="AI39" s="700"/>
      <c r="AJ39" s="700"/>
      <c r="AK39" s="701"/>
      <c r="AL39" s="84">
        <f>SUM(B39:M39)</f>
        <v>0</v>
      </c>
      <c r="AM39" s="83">
        <f>SUM(N39:Y39)</f>
        <v>0</v>
      </c>
      <c r="AN39" s="83">
        <f>SUM(Z39:AC39)</f>
        <v>0</v>
      </c>
      <c r="AO39" s="83">
        <f>SUM(AD39:AG39)</f>
        <v>0</v>
      </c>
      <c r="AP39" s="85">
        <f>SUM(AH39:AK39)</f>
        <v>0</v>
      </c>
    </row>
    <row r="40" spans="1:42" x14ac:dyDescent="0.25">
      <c r="A40" s="493" t="s">
        <v>192</v>
      </c>
      <c r="B40" s="288">
        <f t="shared" ref="B40:AK40" si="21">B37+B38-B39</f>
        <v>0</v>
      </c>
      <c r="C40" s="256">
        <f t="shared" si="21"/>
        <v>0</v>
      </c>
      <c r="D40" s="256">
        <f t="shared" si="21"/>
        <v>0</v>
      </c>
      <c r="E40" s="256">
        <f t="shared" si="21"/>
        <v>0</v>
      </c>
      <c r="F40" s="256">
        <f t="shared" si="21"/>
        <v>0</v>
      </c>
      <c r="G40" s="256">
        <f t="shared" si="21"/>
        <v>0</v>
      </c>
      <c r="H40" s="256">
        <f t="shared" si="21"/>
        <v>0</v>
      </c>
      <c r="I40" s="256">
        <f t="shared" si="21"/>
        <v>0</v>
      </c>
      <c r="J40" s="256">
        <f t="shared" si="21"/>
        <v>0</v>
      </c>
      <c r="K40" s="256">
        <f t="shared" si="21"/>
        <v>0</v>
      </c>
      <c r="L40" s="256">
        <f t="shared" si="21"/>
        <v>0</v>
      </c>
      <c r="M40" s="261">
        <f t="shared" si="21"/>
        <v>0</v>
      </c>
      <c r="N40" s="288">
        <f t="shared" si="21"/>
        <v>0</v>
      </c>
      <c r="O40" s="256">
        <f t="shared" si="21"/>
        <v>0</v>
      </c>
      <c r="P40" s="256">
        <f t="shared" si="21"/>
        <v>0</v>
      </c>
      <c r="Q40" s="256">
        <f t="shared" si="21"/>
        <v>0</v>
      </c>
      <c r="R40" s="256">
        <f t="shared" si="21"/>
        <v>0</v>
      </c>
      <c r="S40" s="256">
        <f t="shared" si="21"/>
        <v>0</v>
      </c>
      <c r="T40" s="256">
        <f t="shared" si="21"/>
        <v>0</v>
      </c>
      <c r="U40" s="256">
        <f t="shared" si="21"/>
        <v>0</v>
      </c>
      <c r="V40" s="256">
        <f t="shared" si="21"/>
        <v>0</v>
      </c>
      <c r="W40" s="256">
        <f t="shared" si="21"/>
        <v>0</v>
      </c>
      <c r="X40" s="256">
        <f t="shared" si="21"/>
        <v>0</v>
      </c>
      <c r="Y40" s="261">
        <f t="shared" si="21"/>
        <v>0</v>
      </c>
      <c r="Z40" s="288">
        <f t="shared" si="21"/>
        <v>0</v>
      </c>
      <c r="AA40" s="256">
        <f t="shared" si="21"/>
        <v>0</v>
      </c>
      <c r="AB40" s="256">
        <f t="shared" si="21"/>
        <v>0</v>
      </c>
      <c r="AC40" s="261">
        <f t="shared" si="21"/>
        <v>0</v>
      </c>
      <c r="AD40" s="288">
        <f t="shared" si="21"/>
        <v>0</v>
      </c>
      <c r="AE40" s="256">
        <f t="shared" si="21"/>
        <v>0</v>
      </c>
      <c r="AF40" s="256">
        <f t="shared" si="21"/>
        <v>0</v>
      </c>
      <c r="AG40" s="261">
        <f t="shared" si="21"/>
        <v>0</v>
      </c>
      <c r="AH40" s="288">
        <f t="shared" si="21"/>
        <v>0</v>
      </c>
      <c r="AI40" s="256">
        <f t="shared" si="21"/>
        <v>0</v>
      </c>
      <c r="AJ40" s="256">
        <f t="shared" si="21"/>
        <v>0</v>
      </c>
      <c r="AK40" s="261">
        <f t="shared" si="21"/>
        <v>0</v>
      </c>
      <c r="AL40" s="288">
        <f>M40</f>
        <v>0</v>
      </c>
      <c r="AM40" s="256">
        <f>Y40</f>
        <v>0</v>
      </c>
      <c r="AN40" s="256">
        <f>AC40</f>
        <v>0</v>
      </c>
      <c r="AO40" s="256">
        <f>AG40</f>
        <v>0</v>
      </c>
      <c r="AP40" s="261">
        <f>AK40</f>
        <v>0</v>
      </c>
    </row>
    <row r="41" spans="1:42" x14ac:dyDescent="0.25">
      <c r="A41" s="493" t="s">
        <v>188</v>
      </c>
      <c r="B41" s="288">
        <f t="shared" ref="B41:AP41" si="22">(B37+B40)/2</f>
        <v>0</v>
      </c>
      <c r="C41" s="256">
        <f t="shared" si="22"/>
        <v>0</v>
      </c>
      <c r="D41" s="256">
        <f t="shared" si="22"/>
        <v>0</v>
      </c>
      <c r="E41" s="256">
        <f t="shared" si="22"/>
        <v>0</v>
      </c>
      <c r="F41" s="256">
        <f t="shared" si="22"/>
        <v>0</v>
      </c>
      <c r="G41" s="256">
        <f t="shared" si="22"/>
        <v>0</v>
      </c>
      <c r="H41" s="256">
        <f t="shared" si="22"/>
        <v>0</v>
      </c>
      <c r="I41" s="256">
        <f t="shared" si="22"/>
        <v>0</v>
      </c>
      <c r="J41" s="256">
        <f t="shared" si="22"/>
        <v>0</v>
      </c>
      <c r="K41" s="256">
        <f t="shared" si="22"/>
        <v>0</v>
      </c>
      <c r="L41" s="256">
        <f t="shared" si="22"/>
        <v>0</v>
      </c>
      <c r="M41" s="261">
        <f t="shared" si="22"/>
        <v>0</v>
      </c>
      <c r="N41" s="288">
        <f t="shared" si="22"/>
        <v>0</v>
      </c>
      <c r="O41" s="256">
        <f t="shared" si="22"/>
        <v>0</v>
      </c>
      <c r="P41" s="256">
        <f t="shared" si="22"/>
        <v>0</v>
      </c>
      <c r="Q41" s="256">
        <f t="shared" si="22"/>
        <v>0</v>
      </c>
      <c r="R41" s="256">
        <f t="shared" si="22"/>
        <v>0</v>
      </c>
      <c r="S41" s="256">
        <f t="shared" si="22"/>
        <v>0</v>
      </c>
      <c r="T41" s="256">
        <f t="shared" si="22"/>
        <v>0</v>
      </c>
      <c r="U41" s="256">
        <f t="shared" si="22"/>
        <v>0</v>
      </c>
      <c r="V41" s="256">
        <f t="shared" si="22"/>
        <v>0</v>
      </c>
      <c r="W41" s="256">
        <f t="shared" si="22"/>
        <v>0</v>
      </c>
      <c r="X41" s="256">
        <f t="shared" si="22"/>
        <v>0</v>
      </c>
      <c r="Y41" s="261">
        <f t="shared" si="22"/>
        <v>0</v>
      </c>
      <c r="Z41" s="288">
        <f t="shared" si="22"/>
        <v>0</v>
      </c>
      <c r="AA41" s="256">
        <f t="shared" si="22"/>
        <v>0</v>
      </c>
      <c r="AB41" s="256">
        <f t="shared" si="22"/>
        <v>0</v>
      </c>
      <c r="AC41" s="261">
        <f t="shared" si="22"/>
        <v>0</v>
      </c>
      <c r="AD41" s="288">
        <f t="shared" si="22"/>
        <v>0</v>
      </c>
      <c r="AE41" s="256">
        <f t="shared" si="22"/>
        <v>0</v>
      </c>
      <c r="AF41" s="256">
        <f t="shared" si="22"/>
        <v>0</v>
      </c>
      <c r="AG41" s="261">
        <f t="shared" si="22"/>
        <v>0</v>
      </c>
      <c r="AH41" s="288">
        <f t="shared" si="22"/>
        <v>0</v>
      </c>
      <c r="AI41" s="256">
        <f t="shared" si="22"/>
        <v>0</v>
      </c>
      <c r="AJ41" s="256">
        <f t="shared" si="22"/>
        <v>0</v>
      </c>
      <c r="AK41" s="261">
        <f t="shared" si="22"/>
        <v>0</v>
      </c>
      <c r="AL41" s="288">
        <f t="shared" si="22"/>
        <v>0</v>
      </c>
      <c r="AM41" s="256">
        <f t="shared" si="22"/>
        <v>0</v>
      </c>
      <c r="AN41" s="256">
        <f t="shared" si="22"/>
        <v>0</v>
      </c>
      <c r="AO41" s="256">
        <f t="shared" si="22"/>
        <v>0</v>
      </c>
      <c r="AP41" s="261">
        <f t="shared" si="22"/>
        <v>0</v>
      </c>
    </row>
    <row r="42" spans="1:42" x14ac:dyDescent="0.25">
      <c r="A42" s="493" t="s">
        <v>293</v>
      </c>
      <c r="B42" s="288">
        <f t="shared" ref="B42:Y42" si="23">ROUND(B41*$A43/12,2)</f>
        <v>0</v>
      </c>
      <c r="C42" s="256">
        <f t="shared" si="23"/>
        <v>0</v>
      </c>
      <c r="D42" s="256">
        <f t="shared" si="23"/>
        <v>0</v>
      </c>
      <c r="E42" s="256">
        <f t="shared" si="23"/>
        <v>0</v>
      </c>
      <c r="F42" s="256">
        <f t="shared" si="23"/>
        <v>0</v>
      </c>
      <c r="G42" s="256">
        <f t="shared" si="23"/>
        <v>0</v>
      </c>
      <c r="H42" s="256">
        <f t="shared" si="23"/>
        <v>0</v>
      </c>
      <c r="I42" s="256">
        <f t="shared" si="23"/>
        <v>0</v>
      </c>
      <c r="J42" s="256">
        <f t="shared" si="23"/>
        <v>0</v>
      </c>
      <c r="K42" s="256">
        <f t="shared" si="23"/>
        <v>0</v>
      </c>
      <c r="L42" s="256">
        <f t="shared" si="23"/>
        <v>0</v>
      </c>
      <c r="M42" s="261">
        <f t="shared" si="23"/>
        <v>0</v>
      </c>
      <c r="N42" s="288">
        <f t="shared" si="23"/>
        <v>0</v>
      </c>
      <c r="O42" s="256">
        <f t="shared" si="23"/>
        <v>0</v>
      </c>
      <c r="P42" s="256">
        <f t="shared" si="23"/>
        <v>0</v>
      </c>
      <c r="Q42" s="256">
        <f t="shared" si="23"/>
        <v>0</v>
      </c>
      <c r="R42" s="256">
        <f t="shared" si="23"/>
        <v>0</v>
      </c>
      <c r="S42" s="256">
        <f t="shared" si="23"/>
        <v>0</v>
      </c>
      <c r="T42" s="256">
        <f t="shared" si="23"/>
        <v>0</v>
      </c>
      <c r="U42" s="256">
        <f t="shared" si="23"/>
        <v>0</v>
      </c>
      <c r="V42" s="256">
        <f t="shared" si="23"/>
        <v>0</v>
      </c>
      <c r="W42" s="256">
        <f t="shared" si="23"/>
        <v>0</v>
      </c>
      <c r="X42" s="256">
        <f t="shared" si="23"/>
        <v>0</v>
      </c>
      <c r="Y42" s="261">
        <f t="shared" si="23"/>
        <v>0</v>
      </c>
      <c r="Z42" s="288">
        <f t="shared" ref="Z42:AK42" si="24">ROUND(Z41*$A43/4,2)</f>
        <v>0</v>
      </c>
      <c r="AA42" s="256">
        <f t="shared" si="24"/>
        <v>0</v>
      </c>
      <c r="AB42" s="256">
        <f t="shared" si="24"/>
        <v>0</v>
      </c>
      <c r="AC42" s="261">
        <f t="shared" si="24"/>
        <v>0</v>
      </c>
      <c r="AD42" s="288">
        <f t="shared" si="24"/>
        <v>0</v>
      </c>
      <c r="AE42" s="256">
        <f t="shared" si="24"/>
        <v>0</v>
      </c>
      <c r="AF42" s="256">
        <f t="shared" si="24"/>
        <v>0</v>
      </c>
      <c r="AG42" s="261">
        <f t="shared" si="24"/>
        <v>0</v>
      </c>
      <c r="AH42" s="288">
        <f t="shared" si="24"/>
        <v>0</v>
      </c>
      <c r="AI42" s="256">
        <f t="shared" si="24"/>
        <v>0</v>
      </c>
      <c r="AJ42" s="256">
        <f t="shared" si="24"/>
        <v>0</v>
      </c>
      <c r="AK42" s="261">
        <f t="shared" si="24"/>
        <v>0</v>
      </c>
      <c r="AL42" s="84">
        <f>SUM(B42:M42)</f>
        <v>0</v>
      </c>
      <c r="AM42" s="83">
        <f>SUM(N42:Y42)</f>
        <v>0</v>
      </c>
      <c r="AN42" s="83">
        <f>SUM(Z42:AC42)</f>
        <v>0</v>
      </c>
      <c r="AO42" s="83">
        <f>SUM(AD42:AG42)</f>
        <v>0</v>
      </c>
      <c r="AP42" s="85">
        <f>SUM(AH42:AK42)</f>
        <v>0</v>
      </c>
    </row>
    <row r="43" spans="1:42" ht="15.75" thickBot="1" x14ac:dyDescent="0.3">
      <c r="A43" s="704">
        <v>0</v>
      </c>
      <c r="B43" s="501"/>
      <c r="C43" s="502"/>
      <c r="D43" s="502"/>
      <c r="E43" s="502"/>
      <c r="F43" s="502"/>
      <c r="G43" s="502"/>
      <c r="H43" s="502"/>
      <c r="I43" s="502"/>
      <c r="J43" s="502"/>
      <c r="K43" s="502"/>
      <c r="L43" s="502"/>
      <c r="M43" s="503"/>
      <c r="N43" s="501"/>
      <c r="O43" s="502"/>
      <c r="P43" s="502"/>
      <c r="Q43" s="502"/>
      <c r="R43" s="502"/>
      <c r="S43" s="502"/>
      <c r="T43" s="502"/>
      <c r="U43" s="502"/>
      <c r="V43" s="502"/>
      <c r="W43" s="502"/>
      <c r="X43" s="502"/>
      <c r="Y43" s="503"/>
      <c r="Z43" s="501"/>
      <c r="AA43" s="502"/>
      <c r="AB43" s="502"/>
      <c r="AC43" s="503"/>
      <c r="AD43" s="501"/>
      <c r="AE43" s="502"/>
      <c r="AF43" s="502"/>
      <c r="AG43" s="503"/>
      <c r="AH43" s="501"/>
      <c r="AI43" s="502"/>
      <c r="AJ43" s="502"/>
      <c r="AK43" s="503"/>
      <c r="AL43" s="505"/>
      <c r="AM43" s="506"/>
      <c r="AN43" s="506"/>
      <c r="AO43" s="506"/>
      <c r="AP43" s="507"/>
    </row>
    <row r="44" spans="1:42" s="209" customFormat="1" x14ac:dyDescent="0.25">
      <c r="A44" s="294" t="s">
        <v>204</v>
      </c>
      <c r="B44" s="298">
        <f>B24+B33+B42</f>
        <v>0</v>
      </c>
      <c r="C44" s="299">
        <f t="shared" ref="C44:AP44" si="25">C24+C33+C42</f>
        <v>0</v>
      </c>
      <c r="D44" s="299">
        <f t="shared" si="25"/>
        <v>0</v>
      </c>
      <c r="E44" s="299">
        <f t="shared" si="25"/>
        <v>0</v>
      </c>
      <c r="F44" s="299">
        <f t="shared" si="25"/>
        <v>0</v>
      </c>
      <c r="G44" s="299">
        <f t="shared" si="25"/>
        <v>0</v>
      </c>
      <c r="H44" s="299">
        <f t="shared" si="25"/>
        <v>0</v>
      </c>
      <c r="I44" s="299">
        <f t="shared" si="25"/>
        <v>0</v>
      </c>
      <c r="J44" s="299">
        <f t="shared" si="25"/>
        <v>0</v>
      </c>
      <c r="K44" s="299">
        <f t="shared" si="25"/>
        <v>0</v>
      </c>
      <c r="L44" s="299">
        <f t="shared" si="25"/>
        <v>0</v>
      </c>
      <c r="M44" s="300">
        <f t="shared" si="25"/>
        <v>0</v>
      </c>
      <c r="N44" s="298">
        <f t="shared" si="25"/>
        <v>0</v>
      </c>
      <c r="O44" s="299">
        <f t="shared" si="25"/>
        <v>0</v>
      </c>
      <c r="P44" s="299">
        <f t="shared" si="25"/>
        <v>0</v>
      </c>
      <c r="Q44" s="299">
        <f t="shared" si="25"/>
        <v>0</v>
      </c>
      <c r="R44" s="299">
        <f t="shared" si="25"/>
        <v>0</v>
      </c>
      <c r="S44" s="299">
        <f t="shared" si="25"/>
        <v>0</v>
      </c>
      <c r="T44" s="299">
        <f t="shared" si="25"/>
        <v>0</v>
      </c>
      <c r="U44" s="299">
        <f t="shared" si="25"/>
        <v>0</v>
      </c>
      <c r="V44" s="299">
        <f t="shared" si="25"/>
        <v>0</v>
      </c>
      <c r="W44" s="299">
        <f t="shared" si="25"/>
        <v>0</v>
      </c>
      <c r="X44" s="299">
        <f t="shared" si="25"/>
        <v>0</v>
      </c>
      <c r="Y44" s="300">
        <f t="shared" si="25"/>
        <v>0</v>
      </c>
      <c r="Z44" s="298">
        <f t="shared" si="25"/>
        <v>0</v>
      </c>
      <c r="AA44" s="299">
        <f t="shared" si="25"/>
        <v>0</v>
      </c>
      <c r="AB44" s="299">
        <f t="shared" si="25"/>
        <v>0</v>
      </c>
      <c r="AC44" s="300">
        <f t="shared" si="25"/>
        <v>0</v>
      </c>
      <c r="AD44" s="298">
        <f t="shared" si="25"/>
        <v>0</v>
      </c>
      <c r="AE44" s="299">
        <f t="shared" si="25"/>
        <v>0</v>
      </c>
      <c r="AF44" s="299">
        <f t="shared" si="25"/>
        <v>0</v>
      </c>
      <c r="AG44" s="300">
        <f t="shared" si="25"/>
        <v>0</v>
      </c>
      <c r="AH44" s="298">
        <f t="shared" si="25"/>
        <v>0</v>
      </c>
      <c r="AI44" s="299">
        <f t="shared" si="25"/>
        <v>0</v>
      </c>
      <c r="AJ44" s="299">
        <f t="shared" si="25"/>
        <v>0</v>
      </c>
      <c r="AK44" s="300">
        <f t="shared" si="25"/>
        <v>0</v>
      </c>
      <c r="AL44" s="298">
        <f t="shared" si="25"/>
        <v>0</v>
      </c>
      <c r="AM44" s="299">
        <f t="shared" si="25"/>
        <v>0</v>
      </c>
      <c r="AN44" s="299">
        <f t="shared" si="25"/>
        <v>0</v>
      </c>
      <c r="AO44" s="299">
        <f t="shared" si="25"/>
        <v>0</v>
      </c>
      <c r="AP44" s="300">
        <f t="shared" si="25"/>
        <v>0</v>
      </c>
    </row>
    <row r="45" spans="1:42" s="209" customFormat="1" x14ac:dyDescent="0.25">
      <c r="A45" s="269" t="s">
        <v>205</v>
      </c>
      <c r="B45" s="301">
        <f t="shared" ref="B45:AP45" si="26">B20+B29+B38</f>
        <v>0</v>
      </c>
      <c r="C45" s="213">
        <f t="shared" si="26"/>
        <v>0</v>
      </c>
      <c r="D45" s="213">
        <f t="shared" si="26"/>
        <v>0</v>
      </c>
      <c r="E45" s="213">
        <f t="shared" si="26"/>
        <v>0</v>
      </c>
      <c r="F45" s="213">
        <f t="shared" si="26"/>
        <v>0</v>
      </c>
      <c r="G45" s="213">
        <f t="shared" si="26"/>
        <v>0</v>
      </c>
      <c r="H45" s="213">
        <f t="shared" si="26"/>
        <v>0</v>
      </c>
      <c r="I45" s="213">
        <f t="shared" si="26"/>
        <v>0</v>
      </c>
      <c r="J45" s="213">
        <f t="shared" si="26"/>
        <v>0</v>
      </c>
      <c r="K45" s="213">
        <f t="shared" si="26"/>
        <v>0</v>
      </c>
      <c r="L45" s="213">
        <f t="shared" si="26"/>
        <v>0</v>
      </c>
      <c r="M45" s="292">
        <f t="shared" si="26"/>
        <v>0</v>
      </c>
      <c r="N45" s="301">
        <f t="shared" si="26"/>
        <v>0</v>
      </c>
      <c r="O45" s="213">
        <f t="shared" si="26"/>
        <v>0</v>
      </c>
      <c r="P45" s="213">
        <f t="shared" si="26"/>
        <v>0</v>
      </c>
      <c r="Q45" s="213">
        <f t="shared" si="26"/>
        <v>0</v>
      </c>
      <c r="R45" s="213">
        <f t="shared" si="26"/>
        <v>0</v>
      </c>
      <c r="S45" s="213">
        <f t="shared" si="26"/>
        <v>0</v>
      </c>
      <c r="T45" s="213">
        <f t="shared" si="26"/>
        <v>0</v>
      </c>
      <c r="U45" s="213">
        <f t="shared" si="26"/>
        <v>0</v>
      </c>
      <c r="V45" s="213">
        <f t="shared" si="26"/>
        <v>0</v>
      </c>
      <c r="W45" s="213">
        <f t="shared" si="26"/>
        <v>0</v>
      </c>
      <c r="X45" s="213">
        <f t="shared" si="26"/>
        <v>0</v>
      </c>
      <c r="Y45" s="292">
        <f t="shared" si="26"/>
        <v>0</v>
      </c>
      <c r="Z45" s="301">
        <f t="shared" si="26"/>
        <v>0</v>
      </c>
      <c r="AA45" s="213">
        <f t="shared" si="26"/>
        <v>0</v>
      </c>
      <c r="AB45" s="213">
        <f t="shared" si="26"/>
        <v>0</v>
      </c>
      <c r="AC45" s="292">
        <f t="shared" si="26"/>
        <v>0</v>
      </c>
      <c r="AD45" s="301">
        <f t="shared" si="26"/>
        <v>0</v>
      </c>
      <c r="AE45" s="213">
        <f t="shared" si="26"/>
        <v>0</v>
      </c>
      <c r="AF45" s="213">
        <f t="shared" si="26"/>
        <v>0</v>
      </c>
      <c r="AG45" s="292">
        <f t="shared" si="26"/>
        <v>0</v>
      </c>
      <c r="AH45" s="301">
        <f t="shared" si="26"/>
        <v>0</v>
      </c>
      <c r="AI45" s="213">
        <f t="shared" si="26"/>
        <v>0</v>
      </c>
      <c r="AJ45" s="213">
        <f t="shared" si="26"/>
        <v>0</v>
      </c>
      <c r="AK45" s="292">
        <f t="shared" si="26"/>
        <v>0</v>
      </c>
      <c r="AL45" s="301">
        <f t="shared" si="26"/>
        <v>0</v>
      </c>
      <c r="AM45" s="213">
        <f t="shared" si="26"/>
        <v>0</v>
      </c>
      <c r="AN45" s="213">
        <f t="shared" si="26"/>
        <v>0</v>
      </c>
      <c r="AO45" s="213">
        <f t="shared" si="26"/>
        <v>0</v>
      </c>
      <c r="AP45" s="292">
        <f t="shared" si="26"/>
        <v>0</v>
      </c>
    </row>
    <row r="46" spans="1:42" s="209" customFormat="1" ht="15.75" thickBot="1" x14ac:dyDescent="0.3">
      <c r="A46" s="274" t="s">
        <v>206</v>
      </c>
      <c r="B46" s="222">
        <f t="shared" ref="B46:AP46" si="27">B21+B30+B39</f>
        <v>0</v>
      </c>
      <c r="C46" s="219">
        <f t="shared" si="27"/>
        <v>0</v>
      </c>
      <c r="D46" s="219">
        <f t="shared" si="27"/>
        <v>0</v>
      </c>
      <c r="E46" s="219">
        <f t="shared" si="27"/>
        <v>0</v>
      </c>
      <c r="F46" s="219">
        <f t="shared" si="27"/>
        <v>0</v>
      </c>
      <c r="G46" s="219">
        <f t="shared" si="27"/>
        <v>0</v>
      </c>
      <c r="H46" s="219">
        <f t="shared" si="27"/>
        <v>0</v>
      </c>
      <c r="I46" s="219">
        <f t="shared" si="27"/>
        <v>0</v>
      </c>
      <c r="J46" s="219">
        <f t="shared" si="27"/>
        <v>0</v>
      </c>
      <c r="K46" s="219">
        <f t="shared" si="27"/>
        <v>0</v>
      </c>
      <c r="L46" s="219">
        <f t="shared" si="27"/>
        <v>0</v>
      </c>
      <c r="M46" s="220">
        <f t="shared" si="27"/>
        <v>0</v>
      </c>
      <c r="N46" s="222">
        <f t="shared" si="27"/>
        <v>0</v>
      </c>
      <c r="O46" s="219">
        <f t="shared" si="27"/>
        <v>0</v>
      </c>
      <c r="P46" s="219">
        <f t="shared" si="27"/>
        <v>0</v>
      </c>
      <c r="Q46" s="219">
        <f t="shared" si="27"/>
        <v>0</v>
      </c>
      <c r="R46" s="219">
        <f t="shared" si="27"/>
        <v>0</v>
      </c>
      <c r="S46" s="219">
        <f t="shared" si="27"/>
        <v>0</v>
      </c>
      <c r="T46" s="219">
        <f t="shared" si="27"/>
        <v>0</v>
      </c>
      <c r="U46" s="219">
        <f t="shared" si="27"/>
        <v>0</v>
      </c>
      <c r="V46" s="219">
        <f t="shared" si="27"/>
        <v>0</v>
      </c>
      <c r="W46" s="219">
        <f t="shared" si="27"/>
        <v>0</v>
      </c>
      <c r="X46" s="219">
        <f t="shared" si="27"/>
        <v>0</v>
      </c>
      <c r="Y46" s="220">
        <f t="shared" si="27"/>
        <v>0</v>
      </c>
      <c r="Z46" s="222">
        <f t="shared" si="27"/>
        <v>0</v>
      </c>
      <c r="AA46" s="219">
        <f t="shared" si="27"/>
        <v>0</v>
      </c>
      <c r="AB46" s="219">
        <f t="shared" si="27"/>
        <v>0</v>
      </c>
      <c r="AC46" s="220">
        <f t="shared" si="27"/>
        <v>0</v>
      </c>
      <c r="AD46" s="222">
        <f t="shared" si="27"/>
        <v>0</v>
      </c>
      <c r="AE46" s="219">
        <f t="shared" si="27"/>
        <v>0</v>
      </c>
      <c r="AF46" s="219">
        <f t="shared" si="27"/>
        <v>0</v>
      </c>
      <c r="AG46" s="220">
        <f t="shared" si="27"/>
        <v>0</v>
      </c>
      <c r="AH46" s="222">
        <f t="shared" si="27"/>
        <v>0</v>
      </c>
      <c r="AI46" s="219">
        <f t="shared" si="27"/>
        <v>0</v>
      </c>
      <c r="AJ46" s="219">
        <f t="shared" si="27"/>
        <v>0</v>
      </c>
      <c r="AK46" s="220">
        <f t="shared" si="27"/>
        <v>0</v>
      </c>
      <c r="AL46" s="222">
        <f t="shared" si="27"/>
        <v>0</v>
      </c>
      <c r="AM46" s="219">
        <f t="shared" si="27"/>
        <v>0</v>
      </c>
      <c r="AN46" s="219">
        <f t="shared" si="27"/>
        <v>0</v>
      </c>
      <c r="AO46" s="219">
        <f t="shared" si="27"/>
        <v>0</v>
      </c>
      <c r="AP46" s="220">
        <f t="shared" si="27"/>
        <v>0</v>
      </c>
    </row>
    <row r="47" spans="1:42" ht="21.75" customHeight="1" x14ac:dyDescent="0.25">
      <c r="A47" s="70" t="s">
        <v>198</v>
      </c>
      <c r="B47" s="291"/>
      <c r="C47" s="272"/>
      <c r="D47" s="272"/>
      <c r="E47" s="272"/>
      <c r="F47" s="272"/>
      <c r="G47" s="272"/>
      <c r="H47" s="272"/>
      <c r="I47" s="272"/>
      <c r="J47" s="272"/>
      <c r="K47" s="272"/>
      <c r="L47" s="272"/>
      <c r="M47" s="273"/>
      <c r="N47" s="291"/>
      <c r="O47" s="272"/>
      <c r="P47" s="272"/>
      <c r="Q47" s="272"/>
      <c r="R47" s="272"/>
      <c r="S47" s="272"/>
      <c r="T47" s="272"/>
      <c r="U47" s="272"/>
      <c r="V47" s="272"/>
      <c r="W47" s="272"/>
      <c r="X47" s="272"/>
      <c r="Y47" s="273"/>
      <c r="Z47" s="291"/>
      <c r="AA47" s="272"/>
      <c r="AB47" s="272"/>
      <c r="AC47" s="273"/>
      <c r="AD47" s="291"/>
      <c r="AE47" s="272"/>
      <c r="AF47" s="272"/>
      <c r="AG47" s="273"/>
      <c r="AH47" s="291"/>
      <c r="AI47" s="272"/>
      <c r="AJ47" s="272"/>
      <c r="AK47" s="273"/>
      <c r="AL47" s="271"/>
      <c r="AM47" s="272"/>
      <c r="AN47" s="272"/>
      <c r="AO47" s="272"/>
      <c r="AP47" s="273"/>
    </row>
    <row r="48" spans="1:42" x14ac:dyDescent="0.25">
      <c r="A48" s="270" t="s">
        <v>56</v>
      </c>
      <c r="B48" s="218"/>
      <c r="C48" s="212"/>
      <c r="D48" s="212"/>
      <c r="E48" s="212"/>
      <c r="F48" s="212"/>
      <c r="G48" s="212"/>
      <c r="H48" s="212"/>
      <c r="I48" s="212"/>
      <c r="J48" s="212"/>
      <c r="K48" s="212"/>
      <c r="L48" s="212"/>
      <c r="M48" s="264"/>
      <c r="N48" s="218"/>
      <c r="O48" s="212"/>
      <c r="P48" s="212"/>
      <c r="Q48" s="212"/>
      <c r="R48" s="212"/>
      <c r="S48" s="212"/>
      <c r="T48" s="212"/>
      <c r="U48" s="212"/>
      <c r="V48" s="212"/>
      <c r="W48" s="212"/>
      <c r="X48" s="212"/>
      <c r="Y48" s="264"/>
      <c r="Z48" s="218"/>
      <c r="AA48" s="212"/>
      <c r="AB48" s="212"/>
      <c r="AC48" s="264"/>
      <c r="AD48" s="218"/>
      <c r="AE48" s="212"/>
      <c r="AF48" s="212"/>
      <c r="AG48" s="264"/>
      <c r="AH48" s="218"/>
      <c r="AI48" s="212"/>
      <c r="AJ48" s="212"/>
      <c r="AK48" s="264"/>
      <c r="AL48" s="267"/>
      <c r="AM48" s="212"/>
      <c r="AN48" s="212"/>
      <c r="AO48" s="212"/>
      <c r="AP48" s="264"/>
    </row>
    <row r="49" spans="1:42" x14ac:dyDescent="0.25">
      <c r="A49" s="268" t="s">
        <v>183</v>
      </c>
      <c r="B49" s="289">
        <f>IF(B7=DATE(YEAR(Datum_Planungsbeginn),MONTH(Datum_Planungsbeginn),1),IF(Datum_JA=Datum_BWA,Bilanz!$B$71,IF(Art_BWA=Technik_Gültigkeit!$B$7,Bilanz!$F$71,Bilanz!$H$71)),"")</f>
        <v>0</v>
      </c>
      <c r="C49" s="257" t="str">
        <f>IF(C7=DATE(YEAR(Datum_Planungsbeginn),MONTH(Datum_Planungsbeginn),1),IF(Datum_JA=Datum_BWA,Bilanz!$B$71,IF(Art_BWA=Technik_Gültigkeit!$B$7,Bilanz!$F$71,Bilanz!$H$71)),"")</f>
        <v/>
      </c>
      <c r="D49" s="257" t="str">
        <f>IF(D7=DATE(YEAR(Datum_Planungsbeginn),MONTH(Datum_Planungsbeginn),1),IF(Datum_JA=Datum_BWA,Bilanz!$B$71,IF(Art_BWA=Technik_Gültigkeit!$B$7,Bilanz!$F$71,Bilanz!$H$71)),"")</f>
        <v/>
      </c>
      <c r="E49" s="257" t="str">
        <f>IF(E7=DATE(YEAR(Datum_Planungsbeginn),MONTH(Datum_Planungsbeginn),1),IF(Datum_JA=Datum_BWA,Bilanz!$B$71,IF(Art_BWA=Technik_Gültigkeit!$B$7,Bilanz!$F$71,Bilanz!$H$71)),"")</f>
        <v/>
      </c>
      <c r="F49" s="257" t="str">
        <f>IF(F7=DATE(YEAR(Datum_Planungsbeginn),MONTH(Datum_Planungsbeginn),1),IF(Datum_JA=Datum_BWA,Bilanz!$B$71,IF(Art_BWA=Technik_Gültigkeit!$B$7,Bilanz!$F$71,Bilanz!$H$71)),"")</f>
        <v/>
      </c>
      <c r="G49" s="257" t="str">
        <f>IF(G7=DATE(YEAR(Datum_Planungsbeginn),MONTH(Datum_Planungsbeginn),1),IF(Datum_JA=Datum_BWA,Bilanz!$B$71,IF(Art_BWA=Technik_Gültigkeit!$B$7,Bilanz!$F$71,Bilanz!$H$71)),"")</f>
        <v/>
      </c>
      <c r="H49" s="257" t="str">
        <f>IF(H7=DATE(YEAR(Datum_Planungsbeginn),MONTH(Datum_Planungsbeginn),1),IF(Datum_JA=Datum_BWA,Bilanz!$B$71,IF(Art_BWA=Technik_Gültigkeit!$B$7,Bilanz!$F$71,Bilanz!$H$71)),"")</f>
        <v/>
      </c>
      <c r="I49" s="257" t="str">
        <f>IF(I7=DATE(YEAR(Datum_Planungsbeginn),MONTH(Datum_Planungsbeginn),1),IF(Datum_JA=Datum_BWA,Bilanz!$B$71,IF(Art_BWA=Technik_Gültigkeit!$B$7,Bilanz!$F$71,Bilanz!$H$71)),"")</f>
        <v/>
      </c>
      <c r="J49" s="257" t="str">
        <f>IF(J7=DATE(YEAR(Datum_Planungsbeginn),MONTH(Datum_Planungsbeginn),1),IF(Datum_JA=Datum_BWA,Bilanz!$B$71,IF(Art_BWA=Technik_Gültigkeit!$B$7,Bilanz!$F$71,Bilanz!$H$71)),"")</f>
        <v/>
      </c>
      <c r="K49" s="257" t="str">
        <f>IF(K7=DATE(YEAR(Datum_Planungsbeginn),MONTH(Datum_Planungsbeginn),1),IF(Datum_JA=Datum_BWA,Bilanz!$B$71,IF(Art_BWA=Technik_Gültigkeit!$B$7,Bilanz!$F$71,Bilanz!$H$71)),"")</f>
        <v/>
      </c>
      <c r="L49" s="257" t="str">
        <f>IF(L7=DATE(YEAR(Datum_Planungsbeginn),MONTH(Datum_Planungsbeginn),1),IF(Datum_JA=Datum_BWA,Bilanz!$B$71,IF(Art_BWA=Technik_Gültigkeit!$B$7,Bilanz!$F$71,Bilanz!$H$71)),"")</f>
        <v/>
      </c>
      <c r="M49" s="262" t="str">
        <f>IF(M7=DATE(YEAR(Datum_Planungsbeginn),MONTH(Datum_Planungsbeginn),1),IF(Datum_JA=Datum_BWA,Bilanz!$B$71,IF(Art_BWA=Technik_Gültigkeit!$B$7,Bilanz!$F$71,Bilanz!$H$71)),"")</f>
        <v/>
      </c>
      <c r="N49" s="289"/>
      <c r="O49" s="257"/>
      <c r="P49" s="257"/>
      <c r="Q49" s="257"/>
      <c r="R49" s="257"/>
      <c r="S49" s="257"/>
      <c r="T49" s="257"/>
      <c r="U49" s="257"/>
      <c r="V49" s="257"/>
      <c r="W49" s="257"/>
      <c r="X49" s="257"/>
      <c r="Y49" s="262"/>
      <c r="Z49" s="289"/>
      <c r="AA49" s="257"/>
      <c r="AB49" s="257"/>
      <c r="AC49" s="262"/>
      <c r="AD49" s="289"/>
      <c r="AE49" s="257"/>
      <c r="AF49" s="257"/>
      <c r="AG49" s="262"/>
      <c r="AH49" s="289"/>
      <c r="AI49" s="257"/>
      <c r="AJ49" s="257"/>
      <c r="AK49" s="262"/>
      <c r="AL49" s="265"/>
      <c r="AM49" s="256"/>
      <c r="AN49" s="256"/>
      <c r="AO49" s="256"/>
      <c r="AP49" s="261"/>
    </row>
    <row r="50" spans="1:42" x14ac:dyDescent="0.25">
      <c r="A50" s="268" t="s">
        <v>191</v>
      </c>
      <c r="B50" s="289">
        <f>IF(B49="",0,B49)</f>
        <v>0</v>
      </c>
      <c r="C50" s="256">
        <f>IF(C49="",0,C49)+B53</f>
        <v>0</v>
      </c>
      <c r="D50" s="256">
        <f t="shared" ref="D50:M50" si="28">IF(D49="",0,D49)+C53</f>
        <v>0</v>
      </c>
      <c r="E50" s="256">
        <f t="shared" si="28"/>
        <v>0</v>
      </c>
      <c r="F50" s="256">
        <f t="shared" si="28"/>
        <v>0</v>
      </c>
      <c r="G50" s="256">
        <f t="shared" si="28"/>
        <v>0</v>
      </c>
      <c r="H50" s="256">
        <f t="shared" si="28"/>
        <v>0</v>
      </c>
      <c r="I50" s="256">
        <f t="shared" si="28"/>
        <v>0</v>
      </c>
      <c r="J50" s="256">
        <f t="shared" si="28"/>
        <v>0</v>
      </c>
      <c r="K50" s="256">
        <f t="shared" si="28"/>
        <v>0</v>
      </c>
      <c r="L50" s="256">
        <f t="shared" si="28"/>
        <v>0</v>
      </c>
      <c r="M50" s="261">
        <f t="shared" si="28"/>
        <v>0</v>
      </c>
      <c r="N50" s="289">
        <f>M53</f>
        <v>0</v>
      </c>
      <c r="O50" s="257">
        <f t="shared" ref="O50:AK50" si="29">N53</f>
        <v>0</v>
      </c>
      <c r="P50" s="257">
        <f t="shared" si="29"/>
        <v>0</v>
      </c>
      <c r="Q50" s="257">
        <f t="shared" si="29"/>
        <v>0</v>
      </c>
      <c r="R50" s="257">
        <f t="shared" si="29"/>
        <v>0</v>
      </c>
      <c r="S50" s="257">
        <f t="shared" si="29"/>
        <v>0</v>
      </c>
      <c r="T50" s="257">
        <f t="shared" si="29"/>
        <v>0</v>
      </c>
      <c r="U50" s="257">
        <f t="shared" si="29"/>
        <v>0</v>
      </c>
      <c r="V50" s="257">
        <f t="shared" si="29"/>
        <v>0</v>
      </c>
      <c r="W50" s="257">
        <f t="shared" si="29"/>
        <v>0</v>
      </c>
      <c r="X50" s="257">
        <f t="shared" si="29"/>
        <v>0</v>
      </c>
      <c r="Y50" s="262">
        <f t="shared" si="29"/>
        <v>0</v>
      </c>
      <c r="Z50" s="289">
        <f t="shared" si="29"/>
        <v>0</v>
      </c>
      <c r="AA50" s="257">
        <f t="shared" si="29"/>
        <v>0</v>
      </c>
      <c r="AB50" s="257">
        <f t="shared" si="29"/>
        <v>0</v>
      </c>
      <c r="AC50" s="262">
        <f t="shared" si="29"/>
        <v>0</v>
      </c>
      <c r="AD50" s="289">
        <f t="shared" si="29"/>
        <v>0</v>
      </c>
      <c r="AE50" s="257">
        <f t="shared" si="29"/>
        <v>0</v>
      </c>
      <c r="AF50" s="257">
        <f t="shared" si="29"/>
        <v>0</v>
      </c>
      <c r="AG50" s="262">
        <f t="shared" si="29"/>
        <v>0</v>
      </c>
      <c r="AH50" s="289">
        <f t="shared" si="29"/>
        <v>0</v>
      </c>
      <c r="AI50" s="257">
        <f t="shared" si="29"/>
        <v>0</v>
      </c>
      <c r="AJ50" s="257">
        <f t="shared" si="29"/>
        <v>0</v>
      </c>
      <c r="AK50" s="262">
        <f t="shared" si="29"/>
        <v>0</v>
      </c>
      <c r="AL50" s="266">
        <f>SUM(B49:M49)</f>
        <v>0</v>
      </c>
      <c r="AM50" s="257">
        <f>N50</f>
        <v>0</v>
      </c>
      <c r="AN50" s="257">
        <f>Z50</f>
        <v>0</v>
      </c>
      <c r="AO50" s="257">
        <f>AD50</f>
        <v>0</v>
      </c>
      <c r="AP50" s="262">
        <f>AH50</f>
        <v>0</v>
      </c>
    </row>
    <row r="51" spans="1:42" x14ac:dyDescent="0.25">
      <c r="A51" s="268" t="s">
        <v>186</v>
      </c>
      <c r="B51" s="699"/>
      <c r="C51" s="700"/>
      <c r="D51" s="700"/>
      <c r="E51" s="700"/>
      <c r="F51" s="700"/>
      <c r="G51" s="700"/>
      <c r="H51" s="700"/>
      <c r="I51" s="700"/>
      <c r="J51" s="700"/>
      <c r="K51" s="700"/>
      <c r="L51" s="700"/>
      <c r="M51" s="701"/>
      <c r="N51" s="699"/>
      <c r="O51" s="700"/>
      <c r="P51" s="700"/>
      <c r="Q51" s="700"/>
      <c r="R51" s="700"/>
      <c r="S51" s="700"/>
      <c r="T51" s="700"/>
      <c r="U51" s="700"/>
      <c r="V51" s="700"/>
      <c r="W51" s="700"/>
      <c r="X51" s="700"/>
      <c r="Y51" s="701"/>
      <c r="Z51" s="699"/>
      <c r="AA51" s="700"/>
      <c r="AB51" s="700"/>
      <c r="AC51" s="701"/>
      <c r="AD51" s="699"/>
      <c r="AE51" s="700"/>
      <c r="AF51" s="700"/>
      <c r="AG51" s="701"/>
      <c r="AH51" s="699"/>
      <c r="AI51" s="700"/>
      <c r="AJ51" s="700"/>
      <c r="AK51" s="701"/>
      <c r="AL51" s="244">
        <f>SUM(B51:M51)</f>
        <v>0</v>
      </c>
      <c r="AM51" s="83">
        <f>SUM(N51:Y51)</f>
        <v>0</v>
      </c>
      <c r="AN51" s="83">
        <f>SUM(Z51:AC51)</f>
        <v>0</v>
      </c>
      <c r="AO51" s="83">
        <f>SUM(AD51:AG51)</f>
        <v>0</v>
      </c>
      <c r="AP51" s="85">
        <f>SUM(AH51:AK51)</f>
        <v>0</v>
      </c>
    </row>
    <row r="52" spans="1:42" x14ac:dyDescent="0.25">
      <c r="A52" s="268" t="s">
        <v>187</v>
      </c>
      <c r="B52" s="699"/>
      <c r="C52" s="700"/>
      <c r="D52" s="700"/>
      <c r="E52" s="700"/>
      <c r="F52" s="700"/>
      <c r="G52" s="700"/>
      <c r="H52" s="700"/>
      <c r="I52" s="700"/>
      <c r="J52" s="700"/>
      <c r="K52" s="700"/>
      <c r="L52" s="700"/>
      <c r="M52" s="701"/>
      <c r="N52" s="699"/>
      <c r="O52" s="700"/>
      <c r="P52" s="700"/>
      <c r="Q52" s="700"/>
      <c r="R52" s="700"/>
      <c r="S52" s="700"/>
      <c r="T52" s="700"/>
      <c r="U52" s="700"/>
      <c r="V52" s="700"/>
      <c r="W52" s="700"/>
      <c r="X52" s="700"/>
      <c r="Y52" s="701"/>
      <c r="Z52" s="699"/>
      <c r="AA52" s="700"/>
      <c r="AB52" s="700"/>
      <c r="AC52" s="701"/>
      <c r="AD52" s="699"/>
      <c r="AE52" s="700"/>
      <c r="AF52" s="700"/>
      <c r="AG52" s="701"/>
      <c r="AH52" s="699"/>
      <c r="AI52" s="700"/>
      <c r="AJ52" s="700"/>
      <c r="AK52" s="701"/>
      <c r="AL52" s="244">
        <f>SUM(B52:M52)</f>
        <v>0</v>
      </c>
      <c r="AM52" s="83">
        <f>SUM(N52:Y52)</f>
        <v>0</v>
      </c>
      <c r="AN52" s="83">
        <f>SUM(Z52:AC52)</f>
        <v>0</v>
      </c>
      <c r="AO52" s="83">
        <f>SUM(AD52:AG52)</f>
        <v>0</v>
      </c>
      <c r="AP52" s="85">
        <f>SUM(AH52:AK52)</f>
        <v>0</v>
      </c>
    </row>
    <row r="53" spans="1:42" x14ac:dyDescent="0.25">
      <c r="A53" s="268" t="s">
        <v>192</v>
      </c>
      <c r="B53" s="288">
        <f t="shared" ref="B53:AK53" si="30">B50+B51-B52</f>
        <v>0</v>
      </c>
      <c r="C53" s="256">
        <f t="shared" si="30"/>
        <v>0</v>
      </c>
      <c r="D53" s="256">
        <f t="shared" si="30"/>
        <v>0</v>
      </c>
      <c r="E53" s="256">
        <f t="shared" si="30"/>
        <v>0</v>
      </c>
      <c r="F53" s="256">
        <f t="shared" si="30"/>
        <v>0</v>
      </c>
      <c r="G53" s="256">
        <f t="shared" si="30"/>
        <v>0</v>
      </c>
      <c r="H53" s="256">
        <f t="shared" si="30"/>
        <v>0</v>
      </c>
      <c r="I53" s="256">
        <f t="shared" si="30"/>
        <v>0</v>
      </c>
      <c r="J53" s="256">
        <f t="shared" si="30"/>
        <v>0</v>
      </c>
      <c r="K53" s="256">
        <f t="shared" si="30"/>
        <v>0</v>
      </c>
      <c r="L53" s="256">
        <f t="shared" si="30"/>
        <v>0</v>
      </c>
      <c r="M53" s="261">
        <f t="shared" si="30"/>
        <v>0</v>
      </c>
      <c r="N53" s="288">
        <f t="shared" si="30"/>
        <v>0</v>
      </c>
      <c r="O53" s="256">
        <f t="shared" si="30"/>
        <v>0</v>
      </c>
      <c r="P53" s="256">
        <f t="shared" si="30"/>
        <v>0</v>
      </c>
      <c r="Q53" s="256">
        <f t="shared" si="30"/>
        <v>0</v>
      </c>
      <c r="R53" s="256">
        <f t="shared" si="30"/>
        <v>0</v>
      </c>
      <c r="S53" s="256">
        <f t="shared" si="30"/>
        <v>0</v>
      </c>
      <c r="T53" s="256">
        <f t="shared" si="30"/>
        <v>0</v>
      </c>
      <c r="U53" s="256">
        <f t="shared" si="30"/>
        <v>0</v>
      </c>
      <c r="V53" s="256">
        <f t="shared" si="30"/>
        <v>0</v>
      </c>
      <c r="W53" s="256">
        <f t="shared" si="30"/>
        <v>0</v>
      </c>
      <c r="X53" s="256">
        <f t="shared" si="30"/>
        <v>0</v>
      </c>
      <c r="Y53" s="261">
        <f t="shared" si="30"/>
        <v>0</v>
      </c>
      <c r="Z53" s="288">
        <f t="shared" si="30"/>
        <v>0</v>
      </c>
      <c r="AA53" s="256">
        <f t="shared" si="30"/>
        <v>0</v>
      </c>
      <c r="AB53" s="256">
        <f t="shared" si="30"/>
        <v>0</v>
      </c>
      <c r="AC53" s="261">
        <f t="shared" si="30"/>
        <v>0</v>
      </c>
      <c r="AD53" s="288">
        <f t="shared" si="30"/>
        <v>0</v>
      </c>
      <c r="AE53" s="256">
        <f t="shared" si="30"/>
        <v>0</v>
      </c>
      <c r="AF53" s="256">
        <f t="shared" si="30"/>
        <v>0</v>
      </c>
      <c r="AG53" s="261">
        <f t="shared" si="30"/>
        <v>0</v>
      </c>
      <c r="AH53" s="288">
        <f t="shared" si="30"/>
        <v>0</v>
      </c>
      <c r="AI53" s="256">
        <f t="shared" si="30"/>
        <v>0</v>
      </c>
      <c r="AJ53" s="256">
        <f t="shared" si="30"/>
        <v>0</v>
      </c>
      <c r="AK53" s="261">
        <f t="shared" si="30"/>
        <v>0</v>
      </c>
      <c r="AL53" s="265">
        <f>M53</f>
        <v>0</v>
      </c>
      <c r="AM53" s="256">
        <f>Y53</f>
        <v>0</v>
      </c>
      <c r="AN53" s="256">
        <f>AC53</f>
        <v>0</v>
      </c>
      <c r="AO53" s="256">
        <f>AG53</f>
        <v>0</v>
      </c>
      <c r="AP53" s="261">
        <f>AK53</f>
        <v>0</v>
      </c>
    </row>
    <row r="54" spans="1:42" x14ac:dyDescent="0.25">
      <c r="A54" s="268" t="s">
        <v>188</v>
      </c>
      <c r="B54" s="288">
        <f t="shared" ref="B54:AP54" si="31">(B50+B53)/2</f>
        <v>0</v>
      </c>
      <c r="C54" s="256">
        <f t="shared" si="31"/>
        <v>0</v>
      </c>
      <c r="D54" s="256">
        <f t="shared" si="31"/>
        <v>0</v>
      </c>
      <c r="E54" s="256">
        <f t="shared" si="31"/>
        <v>0</v>
      </c>
      <c r="F54" s="256">
        <f t="shared" si="31"/>
        <v>0</v>
      </c>
      <c r="G54" s="256">
        <f t="shared" si="31"/>
        <v>0</v>
      </c>
      <c r="H54" s="256">
        <f t="shared" si="31"/>
        <v>0</v>
      </c>
      <c r="I54" s="256">
        <f t="shared" si="31"/>
        <v>0</v>
      </c>
      <c r="J54" s="256">
        <f t="shared" si="31"/>
        <v>0</v>
      </c>
      <c r="K54" s="256">
        <f t="shared" si="31"/>
        <v>0</v>
      </c>
      <c r="L54" s="256">
        <f t="shared" si="31"/>
        <v>0</v>
      </c>
      <c r="M54" s="261">
        <f t="shared" si="31"/>
        <v>0</v>
      </c>
      <c r="N54" s="288">
        <f t="shared" si="31"/>
        <v>0</v>
      </c>
      <c r="O54" s="256">
        <f t="shared" si="31"/>
        <v>0</v>
      </c>
      <c r="P54" s="256">
        <f t="shared" si="31"/>
        <v>0</v>
      </c>
      <c r="Q54" s="256">
        <f t="shared" si="31"/>
        <v>0</v>
      </c>
      <c r="R54" s="256">
        <f t="shared" si="31"/>
        <v>0</v>
      </c>
      <c r="S54" s="256">
        <f t="shared" si="31"/>
        <v>0</v>
      </c>
      <c r="T54" s="256">
        <f t="shared" si="31"/>
        <v>0</v>
      </c>
      <c r="U54" s="256">
        <f t="shared" si="31"/>
        <v>0</v>
      </c>
      <c r="V54" s="256">
        <f t="shared" si="31"/>
        <v>0</v>
      </c>
      <c r="W54" s="256">
        <f t="shared" si="31"/>
        <v>0</v>
      </c>
      <c r="X54" s="256">
        <f t="shared" si="31"/>
        <v>0</v>
      </c>
      <c r="Y54" s="261">
        <f t="shared" si="31"/>
        <v>0</v>
      </c>
      <c r="Z54" s="288">
        <f t="shared" si="31"/>
        <v>0</v>
      </c>
      <c r="AA54" s="256">
        <f t="shared" si="31"/>
        <v>0</v>
      </c>
      <c r="AB54" s="256">
        <f t="shared" si="31"/>
        <v>0</v>
      </c>
      <c r="AC54" s="261">
        <f t="shared" si="31"/>
        <v>0</v>
      </c>
      <c r="AD54" s="288">
        <f t="shared" si="31"/>
        <v>0</v>
      </c>
      <c r="AE54" s="256">
        <f t="shared" si="31"/>
        <v>0</v>
      </c>
      <c r="AF54" s="256">
        <f t="shared" si="31"/>
        <v>0</v>
      </c>
      <c r="AG54" s="261">
        <f t="shared" si="31"/>
        <v>0</v>
      </c>
      <c r="AH54" s="288">
        <f t="shared" si="31"/>
        <v>0</v>
      </c>
      <c r="AI54" s="256">
        <f t="shared" si="31"/>
        <v>0</v>
      </c>
      <c r="AJ54" s="256">
        <f t="shared" si="31"/>
        <v>0</v>
      </c>
      <c r="AK54" s="261">
        <f t="shared" si="31"/>
        <v>0</v>
      </c>
      <c r="AL54" s="265">
        <f t="shared" si="31"/>
        <v>0</v>
      </c>
      <c r="AM54" s="256">
        <f t="shared" si="31"/>
        <v>0</v>
      </c>
      <c r="AN54" s="256">
        <f t="shared" si="31"/>
        <v>0</v>
      </c>
      <c r="AO54" s="256">
        <f t="shared" si="31"/>
        <v>0</v>
      </c>
      <c r="AP54" s="261">
        <f t="shared" si="31"/>
        <v>0</v>
      </c>
    </row>
    <row r="55" spans="1:42" x14ac:dyDescent="0.25">
      <c r="A55" s="493" t="s">
        <v>293</v>
      </c>
      <c r="B55" s="288">
        <f t="shared" ref="B55:Y55" si="32">ROUND(B54*$A56/12,2)</f>
        <v>0</v>
      </c>
      <c r="C55" s="256">
        <f t="shared" si="32"/>
        <v>0</v>
      </c>
      <c r="D55" s="256">
        <f t="shared" si="32"/>
        <v>0</v>
      </c>
      <c r="E55" s="256">
        <f t="shared" si="32"/>
        <v>0</v>
      </c>
      <c r="F55" s="256">
        <f t="shared" si="32"/>
        <v>0</v>
      </c>
      <c r="G55" s="256">
        <f t="shared" si="32"/>
        <v>0</v>
      </c>
      <c r="H55" s="256">
        <f t="shared" si="32"/>
        <v>0</v>
      </c>
      <c r="I55" s="256">
        <f t="shared" si="32"/>
        <v>0</v>
      </c>
      <c r="J55" s="256">
        <f t="shared" si="32"/>
        <v>0</v>
      </c>
      <c r="K55" s="256">
        <f t="shared" si="32"/>
        <v>0</v>
      </c>
      <c r="L55" s="256">
        <f t="shared" si="32"/>
        <v>0</v>
      </c>
      <c r="M55" s="261">
        <f t="shared" si="32"/>
        <v>0</v>
      </c>
      <c r="N55" s="288">
        <f t="shared" si="32"/>
        <v>0</v>
      </c>
      <c r="O55" s="256">
        <f t="shared" si="32"/>
        <v>0</v>
      </c>
      <c r="P55" s="256">
        <f t="shared" si="32"/>
        <v>0</v>
      </c>
      <c r="Q55" s="256">
        <f t="shared" si="32"/>
        <v>0</v>
      </c>
      <c r="R55" s="256">
        <f t="shared" si="32"/>
        <v>0</v>
      </c>
      <c r="S55" s="256">
        <f t="shared" si="32"/>
        <v>0</v>
      </c>
      <c r="T55" s="256">
        <f t="shared" si="32"/>
        <v>0</v>
      </c>
      <c r="U55" s="256">
        <f t="shared" si="32"/>
        <v>0</v>
      </c>
      <c r="V55" s="256">
        <f t="shared" si="32"/>
        <v>0</v>
      </c>
      <c r="W55" s="256">
        <f t="shared" si="32"/>
        <v>0</v>
      </c>
      <c r="X55" s="256">
        <f t="shared" si="32"/>
        <v>0</v>
      </c>
      <c r="Y55" s="261">
        <f t="shared" si="32"/>
        <v>0</v>
      </c>
      <c r="Z55" s="288">
        <f t="shared" ref="Z55:AK55" si="33">ROUND(Z54*$A56/4,2)</f>
        <v>0</v>
      </c>
      <c r="AA55" s="256">
        <f t="shared" si="33"/>
        <v>0</v>
      </c>
      <c r="AB55" s="256">
        <f t="shared" si="33"/>
        <v>0</v>
      </c>
      <c r="AC55" s="261">
        <f t="shared" si="33"/>
        <v>0</v>
      </c>
      <c r="AD55" s="288">
        <f t="shared" si="33"/>
        <v>0</v>
      </c>
      <c r="AE55" s="256">
        <f t="shared" si="33"/>
        <v>0</v>
      </c>
      <c r="AF55" s="256">
        <f t="shared" si="33"/>
        <v>0</v>
      </c>
      <c r="AG55" s="261">
        <f t="shared" si="33"/>
        <v>0</v>
      </c>
      <c r="AH55" s="288">
        <f t="shared" si="33"/>
        <v>0</v>
      </c>
      <c r="AI55" s="256">
        <f t="shared" si="33"/>
        <v>0</v>
      </c>
      <c r="AJ55" s="256">
        <f t="shared" si="33"/>
        <v>0</v>
      </c>
      <c r="AK55" s="261">
        <f t="shared" si="33"/>
        <v>0</v>
      </c>
      <c r="AL55" s="84">
        <f>SUM(B55:M55)</f>
        <v>0</v>
      </c>
      <c r="AM55" s="83">
        <f>SUM(N55:Y55)</f>
        <v>0</v>
      </c>
      <c r="AN55" s="83">
        <f>SUM(Z55:AC55)</f>
        <v>0</v>
      </c>
      <c r="AO55" s="83">
        <f>SUM(AD55:AG55)</f>
        <v>0</v>
      </c>
      <c r="AP55" s="85">
        <f>SUM(AH55:AK55)</f>
        <v>0</v>
      </c>
    </row>
    <row r="56" spans="1:42" x14ac:dyDescent="0.25">
      <c r="A56" s="704">
        <v>0</v>
      </c>
      <c r="B56" s="496"/>
      <c r="C56" s="497"/>
      <c r="D56" s="497"/>
      <c r="E56" s="497"/>
      <c r="F56" s="497"/>
      <c r="G56" s="497"/>
      <c r="H56" s="497"/>
      <c r="I56" s="497"/>
      <c r="J56" s="497"/>
      <c r="K56" s="497"/>
      <c r="L56" s="497"/>
      <c r="M56" s="498"/>
      <c r="N56" s="496"/>
      <c r="O56" s="497"/>
      <c r="P56" s="497"/>
      <c r="Q56" s="497"/>
      <c r="R56" s="497"/>
      <c r="S56" s="497"/>
      <c r="T56" s="497"/>
      <c r="U56" s="497"/>
      <c r="V56" s="497"/>
      <c r="W56" s="497"/>
      <c r="X56" s="497"/>
      <c r="Y56" s="498"/>
      <c r="Z56" s="496"/>
      <c r="AA56" s="497"/>
      <c r="AB56" s="497"/>
      <c r="AC56" s="498"/>
      <c r="AD56" s="496"/>
      <c r="AE56" s="497"/>
      <c r="AF56" s="497"/>
      <c r="AG56" s="498"/>
      <c r="AH56" s="496"/>
      <c r="AI56" s="497"/>
      <c r="AJ56" s="497"/>
      <c r="AK56" s="498"/>
      <c r="AL56" s="504"/>
      <c r="AM56" s="258"/>
      <c r="AN56" s="258"/>
      <c r="AO56" s="258"/>
      <c r="AP56" s="263"/>
    </row>
    <row r="57" spans="1:42" s="279" customFormat="1" ht="30" x14ac:dyDescent="0.25">
      <c r="A57" s="280" t="s">
        <v>197</v>
      </c>
      <c r="B57" s="287">
        <f>IF(B7=DATE(YEAR(Datum_Planungsbeginn),MONTH(Datum_Planungsbeginn),1),IF(Datum_JA=Datum_BWA,Bilanz!$B$57+Bilanz!$B$58+Bilanz!$B$62+Bilanz!$B$63+Bilanz!$B$69+Bilanz!$B$70,IF(Art_BWA=Technik_Gültigkeit!$B$7,Bilanz!$F$57+Bilanz!$F$58+Bilanz!$F$62+Bilanz!$F$63+Bilanz!$F$69+Bilanz!$F$70,Bilanz!$H$57+Bilanz!$H$58+Bilanz!$H$62+Bilanz!$H$63+Bilanz!$H$69+Bilanz!$H$70)),"")</f>
        <v>0</v>
      </c>
      <c r="C57" s="277" t="str">
        <f>IF(C7=DATE(YEAR(Datum_Planungsbeginn),MONTH(Datum_Planungsbeginn),1),IF(Datum_JA=Datum_BWA,Bilanz!$B$57+Bilanz!$B$58+Bilanz!$B$62+Bilanz!$B$63+Bilanz!$B$69+Bilanz!$B$70,IF(Art_BWA=Technik_Gültigkeit!$B$7,Bilanz!$F$57+Bilanz!$F$58+Bilanz!$F$62+Bilanz!$F$63+Bilanz!$F$69+Bilanz!$F$70,Bilanz!$H$57+Bilanz!$H$58+Bilanz!$H$62+Bilanz!$H$63+Bilanz!$H$69+Bilanz!$H$70)),"")</f>
        <v/>
      </c>
      <c r="D57" s="277" t="str">
        <f>IF(D7=DATE(YEAR(Datum_Planungsbeginn),MONTH(Datum_Planungsbeginn),1),IF(Datum_JA=Datum_BWA,Bilanz!$B$57+Bilanz!$B$58+Bilanz!$B$62+Bilanz!$B$63+Bilanz!$B$69+Bilanz!$B$70,IF(Art_BWA=Technik_Gültigkeit!$B$7,Bilanz!$F$57+Bilanz!$F$58+Bilanz!$F$62+Bilanz!$F$63+Bilanz!$F$69+Bilanz!$F$70,Bilanz!$H$57+Bilanz!$H$58+Bilanz!$H$62+Bilanz!$H$63+Bilanz!$H$69+Bilanz!$H$70)),"")</f>
        <v/>
      </c>
      <c r="E57" s="277" t="str">
        <f>IF(E7=DATE(YEAR(Datum_Planungsbeginn),MONTH(Datum_Planungsbeginn),1),IF(Datum_JA=Datum_BWA,Bilanz!$B$57+Bilanz!$B$58+Bilanz!$B$62+Bilanz!$B$63+Bilanz!$B$69+Bilanz!$B$70,IF(Art_BWA=Technik_Gültigkeit!$B$7,Bilanz!$F$57+Bilanz!$F$58+Bilanz!$F$62+Bilanz!$F$63+Bilanz!$F$69+Bilanz!$F$70,Bilanz!$H$57+Bilanz!$H$58+Bilanz!$H$62+Bilanz!$H$63+Bilanz!$H$69+Bilanz!$H$70)),"")</f>
        <v/>
      </c>
      <c r="F57" s="277" t="str">
        <f>IF(F7=DATE(YEAR(Datum_Planungsbeginn),MONTH(Datum_Planungsbeginn),1),IF(Datum_JA=Datum_BWA,Bilanz!$B$57+Bilanz!$B$58+Bilanz!$B$62+Bilanz!$B$63+Bilanz!$B$69+Bilanz!$B$70,IF(Art_BWA=Technik_Gültigkeit!$B$7,Bilanz!$F$57+Bilanz!$F$58+Bilanz!$F$62+Bilanz!$F$63+Bilanz!$F$69+Bilanz!$F$70,Bilanz!$H$57+Bilanz!$H$58+Bilanz!$H$62+Bilanz!$H$63+Bilanz!$H$69+Bilanz!$H$70)),"")</f>
        <v/>
      </c>
      <c r="G57" s="277" t="str">
        <f>IF(G7=DATE(YEAR(Datum_Planungsbeginn),MONTH(Datum_Planungsbeginn),1),IF(Datum_JA=Datum_BWA,Bilanz!$B$57+Bilanz!$B$58+Bilanz!$B$62+Bilanz!$B$63+Bilanz!$B$69+Bilanz!$B$70,IF(Art_BWA=Technik_Gültigkeit!$B$7,Bilanz!$F$57+Bilanz!$F$58+Bilanz!$F$62+Bilanz!$F$63+Bilanz!$F$69+Bilanz!$F$70,Bilanz!$H$57+Bilanz!$H$58+Bilanz!$H$62+Bilanz!$H$63+Bilanz!$H$69+Bilanz!$H$70)),"")</f>
        <v/>
      </c>
      <c r="H57" s="277" t="str">
        <f>IF(H7=DATE(YEAR(Datum_Planungsbeginn),MONTH(Datum_Planungsbeginn),1),IF(Datum_JA=Datum_BWA,Bilanz!$B$57+Bilanz!$B$58+Bilanz!$B$62+Bilanz!$B$63+Bilanz!$B$69+Bilanz!$B$70,IF(Art_BWA=Technik_Gültigkeit!$B$7,Bilanz!$F$57+Bilanz!$F$58+Bilanz!$F$62+Bilanz!$F$63+Bilanz!$F$69+Bilanz!$F$70,Bilanz!$H$57+Bilanz!$H$58+Bilanz!$H$62+Bilanz!$H$63+Bilanz!$H$69+Bilanz!$H$70)),"")</f>
        <v/>
      </c>
      <c r="I57" s="277" t="str">
        <f>IF(I7=DATE(YEAR(Datum_Planungsbeginn),MONTH(Datum_Planungsbeginn),1),IF(Datum_JA=Datum_BWA,Bilanz!$B$57+Bilanz!$B$58+Bilanz!$B$62+Bilanz!$B$63+Bilanz!$B$69+Bilanz!$B$70,IF(Art_BWA=Technik_Gültigkeit!$B$7,Bilanz!$F$57+Bilanz!$F$58+Bilanz!$F$62+Bilanz!$F$63+Bilanz!$F$69+Bilanz!$F$70,Bilanz!$H$57+Bilanz!$H$58+Bilanz!$H$62+Bilanz!$H$63+Bilanz!$H$69+Bilanz!$H$70)),"")</f>
        <v/>
      </c>
      <c r="J57" s="277" t="str">
        <f>IF(J7=DATE(YEAR(Datum_Planungsbeginn),MONTH(Datum_Planungsbeginn),1),IF(Datum_JA=Datum_BWA,Bilanz!$B$57+Bilanz!$B$58+Bilanz!$B$62+Bilanz!$B$63+Bilanz!$B$69+Bilanz!$B$70,IF(Art_BWA=Technik_Gültigkeit!$B$7,Bilanz!$F$57+Bilanz!$F$58+Bilanz!$F$62+Bilanz!$F$63+Bilanz!$F$69+Bilanz!$F$70,Bilanz!$H$57+Bilanz!$H$58+Bilanz!$H$62+Bilanz!$H$63+Bilanz!$H$69+Bilanz!$H$70)),"")</f>
        <v/>
      </c>
      <c r="K57" s="277" t="str">
        <f>IF(K7=DATE(YEAR(Datum_Planungsbeginn),MONTH(Datum_Planungsbeginn),1),IF(Datum_JA=Datum_BWA,Bilanz!$B$57+Bilanz!$B$58+Bilanz!$B$62+Bilanz!$B$63+Bilanz!$B$69+Bilanz!$B$70,IF(Art_BWA=Technik_Gültigkeit!$B$7,Bilanz!$F$57+Bilanz!$F$58+Bilanz!$F$62+Bilanz!$F$63+Bilanz!$F$69+Bilanz!$F$70,Bilanz!$H$57+Bilanz!$H$58+Bilanz!$H$62+Bilanz!$H$63+Bilanz!$H$69+Bilanz!$H$70)),"")</f>
        <v/>
      </c>
      <c r="L57" s="277" t="str">
        <f>IF(L7=DATE(YEAR(Datum_Planungsbeginn),MONTH(Datum_Planungsbeginn),1),IF(Datum_JA=Datum_BWA,Bilanz!$B$57+Bilanz!$B$58+Bilanz!$B$62+Bilanz!$B$63+Bilanz!$B$69+Bilanz!$B$70,IF(Art_BWA=Technik_Gültigkeit!$B$7,Bilanz!$F$57+Bilanz!$F$58+Bilanz!$F$62+Bilanz!$F$63+Bilanz!$F$69+Bilanz!$F$70,Bilanz!$H$57+Bilanz!$H$58+Bilanz!$H$62+Bilanz!$H$63+Bilanz!$H$69+Bilanz!$H$70)),"")</f>
        <v/>
      </c>
      <c r="M57" s="278" t="str">
        <f>IF(M7=DATE(YEAR(Datum_Planungsbeginn),MONTH(Datum_Planungsbeginn),1),IF(Datum_JA=Datum_BWA,Bilanz!$B$57+Bilanz!$B$58+Bilanz!$B$62+Bilanz!$B$63+Bilanz!$B$69+Bilanz!$B$70,IF(Art_BWA=Technik_Gültigkeit!$B$7,Bilanz!$F$57+Bilanz!$F$58+Bilanz!$F$62+Bilanz!$F$63+Bilanz!$F$69+Bilanz!$F$70,Bilanz!$H$57+Bilanz!$H$58+Bilanz!$H$62+Bilanz!$H$63+Bilanz!$H$69+Bilanz!$H$70)),"")</f>
        <v/>
      </c>
      <c r="N57" s="287"/>
      <c r="O57" s="277"/>
      <c r="P57" s="277"/>
      <c r="Q57" s="277"/>
      <c r="R57" s="277"/>
      <c r="S57" s="277"/>
      <c r="T57" s="277"/>
      <c r="U57" s="277"/>
      <c r="V57" s="277"/>
      <c r="W57" s="277"/>
      <c r="X57" s="277"/>
      <c r="Y57" s="278"/>
      <c r="Z57" s="287"/>
      <c r="AA57" s="277"/>
      <c r="AB57" s="277"/>
      <c r="AC57" s="278"/>
      <c r="AD57" s="287"/>
      <c r="AE57" s="277"/>
      <c r="AF57" s="277"/>
      <c r="AG57" s="278"/>
      <c r="AH57" s="287"/>
      <c r="AI57" s="277"/>
      <c r="AJ57" s="277"/>
      <c r="AK57" s="278"/>
      <c r="AL57" s="276"/>
      <c r="AM57" s="277"/>
      <c r="AN57" s="277"/>
      <c r="AO57" s="277"/>
      <c r="AP57" s="278"/>
    </row>
    <row r="58" spans="1:42" s="279" customFormat="1" ht="30" x14ac:dyDescent="0.25">
      <c r="A58" s="280" t="s">
        <v>190</v>
      </c>
      <c r="B58" s="287">
        <f>B60+B69+B78</f>
        <v>0</v>
      </c>
      <c r="C58" s="277">
        <f t="shared" ref="C58:M58" si="34">C60+C69+C78</f>
        <v>0</v>
      </c>
      <c r="D58" s="277">
        <f t="shared" si="34"/>
        <v>0</v>
      </c>
      <c r="E58" s="277">
        <f t="shared" si="34"/>
        <v>0</v>
      </c>
      <c r="F58" s="277">
        <f t="shared" si="34"/>
        <v>0</v>
      </c>
      <c r="G58" s="277">
        <f t="shared" si="34"/>
        <v>0</v>
      </c>
      <c r="H58" s="277">
        <f t="shared" si="34"/>
        <v>0</v>
      </c>
      <c r="I58" s="277">
        <f t="shared" si="34"/>
        <v>0</v>
      </c>
      <c r="J58" s="277">
        <f t="shared" si="34"/>
        <v>0</v>
      </c>
      <c r="K58" s="277">
        <f t="shared" si="34"/>
        <v>0</v>
      </c>
      <c r="L58" s="277">
        <f t="shared" si="34"/>
        <v>0</v>
      </c>
      <c r="M58" s="278">
        <f t="shared" si="34"/>
        <v>0</v>
      </c>
      <c r="N58" s="287"/>
      <c r="O58" s="277"/>
      <c r="P58" s="277"/>
      <c r="Q58" s="277"/>
      <c r="R58" s="277"/>
      <c r="S58" s="277"/>
      <c r="T58" s="277"/>
      <c r="U58" s="277"/>
      <c r="V58" s="277"/>
      <c r="W58" s="277"/>
      <c r="X58" s="277"/>
      <c r="Y58" s="278"/>
      <c r="Z58" s="287"/>
      <c r="AA58" s="277"/>
      <c r="AB58" s="277"/>
      <c r="AC58" s="278"/>
      <c r="AD58" s="287"/>
      <c r="AE58" s="277"/>
      <c r="AF58" s="277"/>
      <c r="AG58" s="278"/>
      <c r="AH58" s="287"/>
      <c r="AI58" s="277"/>
      <c r="AJ58" s="277"/>
      <c r="AK58" s="278"/>
      <c r="AL58" s="276"/>
      <c r="AM58" s="277"/>
      <c r="AN58" s="277"/>
      <c r="AO58" s="277"/>
      <c r="AP58" s="278"/>
    </row>
    <row r="59" spans="1:42" x14ac:dyDescent="0.25">
      <c r="A59" s="705" t="s">
        <v>194</v>
      </c>
      <c r="B59" s="288"/>
      <c r="C59" s="256"/>
      <c r="D59" s="256"/>
      <c r="E59" s="256"/>
      <c r="F59" s="256"/>
      <c r="G59" s="256"/>
      <c r="H59" s="256"/>
      <c r="I59" s="256"/>
      <c r="J59" s="256"/>
      <c r="K59" s="256"/>
      <c r="L59" s="256"/>
      <c r="M59" s="261"/>
      <c r="N59" s="288"/>
      <c r="O59" s="256"/>
      <c r="P59" s="256"/>
      <c r="Q59" s="256"/>
      <c r="R59" s="256"/>
      <c r="S59" s="256"/>
      <c r="T59" s="256"/>
      <c r="U59" s="256"/>
      <c r="V59" s="256"/>
      <c r="W59" s="256"/>
      <c r="X59" s="256"/>
      <c r="Y59" s="261"/>
      <c r="Z59" s="288"/>
      <c r="AA59" s="256"/>
      <c r="AB59" s="256"/>
      <c r="AC59" s="261"/>
      <c r="AD59" s="288"/>
      <c r="AE59" s="256"/>
      <c r="AF59" s="256"/>
      <c r="AG59" s="261"/>
      <c r="AH59" s="288"/>
      <c r="AI59" s="256"/>
      <c r="AJ59" s="256"/>
      <c r="AK59" s="261"/>
      <c r="AL59" s="265"/>
      <c r="AM59" s="256"/>
      <c r="AN59" s="256"/>
      <c r="AO59" s="256"/>
      <c r="AP59" s="261"/>
    </row>
    <row r="60" spans="1:42" x14ac:dyDescent="0.25">
      <c r="A60" s="268" t="s">
        <v>183</v>
      </c>
      <c r="B60" s="699"/>
      <c r="C60" s="700"/>
      <c r="D60" s="700"/>
      <c r="E60" s="700"/>
      <c r="F60" s="700"/>
      <c r="G60" s="700"/>
      <c r="H60" s="700"/>
      <c r="I60" s="700"/>
      <c r="J60" s="700"/>
      <c r="K60" s="700"/>
      <c r="L60" s="700"/>
      <c r="M60" s="701"/>
      <c r="N60" s="289"/>
      <c r="O60" s="257"/>
      <c r="P60" s="257"/>
      <c r="Q60" s="257"/>
      <c r="R60" s="257"/>
      <c r="S60" s="257"/>
      <c r="T60" s="257"/>
      <c r="U60" s="257"/>
      <c r="V60" s="257"/>
      <c r="W60" s="257"/>
      <c r="X60" s="257"/>
      <c r="Y60" s="262"/>
      <c r="Z60" s="289"/>
      <c r="AA60" s="257"/>
      <c r="AB60" s="257"/>
      <c r="AC60" s="262"/>
      <c r="AD60" s="289"/>
      <c r="AE60" s="257"/>
      <c r="AF60" s="257"/>
      <c r="AG60" s="262"/>
      <c r="AH60" s="289"/>
      <c r="AI60" s="257"/>
      <c r="AJ60" s="257"/>
      <c r="AK60" s="262"/>
      <c r="AL60" s="265"/>
      <c r="AM60" s="256"/>
      <c r="AN60" s="256"/>
      <c r="AO60" s="256"/>
      <c r="AP60" s="261"/>
    </row>
    <row r="61" spans="1:42" x14ac:dyDescent="0.25">
      <c r="A61" s="268" t="s">
        <v>191</v>
      </c>
      <c r="B61" s="289">
        <f>B60</f>
        <v>0</v>
      </c>
      <c r="C61" s="256">
        <f t="shared" ref="C61:M61" si="35">C60+B64</f>
        <v>0</v>
      </c>
      <c r="D61" s="256">
        <f t="shared" si="35"/>
        <v>0</v>
      </c>
      <c r="E61" s="256">
        <f t="shared" si="35"/>
        <v>0</v>
      </c>
      <c r="F61" s="256">
        <f t="shared" si="35"/>
        <v>0</v>
      </c>
      <c r="G61" s="256">
        <f t="shared" si="35"/>
        <v>0</v>
      </c>
      <c r="H61" s="256">
        <f t="shared" si="35"/>
        <v>0</v>
      </c>
      <c r="I61" s="256">
        <f t="shared" si="35"/>
        <v>0</v>
      </c>
      <c r="J61" s="256">
        <f t="shared" si="35"/>
        <v>0</v>
      </c>
      <c r="K61" s="256">
        <f t="shared" si="35"/>
        <v>0</v>
      </c>
      <c r="L61" s="256">
        <f t="shared" si="35"/>
        <v>0</v>
      </c>
      <c r="M61" s="261">
        <f t="shared" si="35"/>
        <v>0</v>
      </c>
      <c r="N61" s="289">
        <f>M64</f>
        <v>0</v>
      </c>
      <c r="O61" s="257">
        <f t="shared" ref="O61:AK61" si="36">N64</f>
        <v>0</v>
      </c>
      <c r="P61" s="257">
        <f t="shared" si="36"/>
        <v>0</v>
      </c>
      <c r="Q61" s="257">
        <f t="shared" si="36"/>
        <v>0</v>
      </c>
      <c r="R61" s="257">
        <f t="shared" si="36"/>
        <v>0</v>
      </c>
      <c r="S61" s="257">
        <f t="shared" si="36"/>
        <v>0</v>
      </c>
      <c r="T61" s="257">
        <f t="shared" si="36"/>
        <v>0</v>
      </c>
      <c r="U61" s="257">
        <f t="shared" si="36"/>
        <v>0</v>
      </c>
      <c r="V61" s="257">
        <f t="shared" si="36"/>
        <v>0</v>
      </c>
      <c r="W61" s="257">
        <f t="shared" si="36"/>
        <v>0</v>
      </c>
      <c r="X61" s="257">
        <f t="shared" si="36"/>
        <v>0</v>
      </c>
      <c r="Y61" s="262">
        <f t="shared" si="36"/>
        <v>0</v>
      </c>
      <c r="Z61" s="289">
        <f t="shared" si="36"/>
        <v>0</v>
      </c>
      <c r="AA61" s="257">
        <f t="shared" si="36"/>
        <v>0</v>
      </c>
      <c r="AB61" s="257">
        <f t="shared" si="36"/>
        <v>0</v>
      </c>
      <c r="AC61" s="262">
        <f t="shared" si="36"/>
        <v>0</v>
      </c>
      <c r="AD61" s="289">
        <f t="shared" si="36"/>
        <v>0</v>
      </c>
      <c r="AE61" s="257">
        <f t="shared" si="36"/>
        <v>0</v>
      </c>
      <c r="AF61" s="257">
        <f t="shared" si="36"/>
        <v>0</v>
      </c>
      <c r="AG61" s="262">
        <f t="shared" si="36"/>
        <v>0</v>
      </c>
      <c r="AH61" s="289">
        <f t="shared" si="36"/>
        <v>0</v>
      </c>
      <c r="AI61" s="257">
        <f t="shared" si="36"/>
        <v>0</v>
      </c>
      <c r="AJ61" s="257">
        <f t="shared" si="36"/>
        <v>0</v>
      </c>
      <c r="AK61" s="262">
        <f t="shared" si="36"/>
        <v>0</v>
      </c>
      <c r="AL61" s="266">
        <f>SUM(B60:M60)</f>
        <v>0</v>
      </c>
      <c r="AM61" s="257">
        <f>N61</f>
        <v>0</v>
      </c>
      <c r="AN61" s="257">
        <f>Z61</f>
        <v>0</v>
      </c>
      <c r="AO61" s="257">
        <f>AD61</f>
        <v>0</v>
      </c>
      <c r="AP61" s="262">
        <f>AH61</f>
        <v>0</v>
      </c>
    </row>
    <row r="62" spans="1:42" x14ac:dyDescent="0.25">
      <c r="A62" s="268" t="s">
        <v>186</v>
      </c>
      <c r="B62" s="699"/>
      <c r="C62" s="700"/>
      <c r="D62" s="700"/>
      <c r="E62" s="700"/>
      <c r="F62" s="700"/>
      <c r="G62" s="700"/>
      <c r="H62" s="700"/>
      <c r="I62" s="700"/>
      <c r="J62" s="700"/>
      <c r="K62" s="700"/>
      <c r="L62" s="700"/>
      <c r="M62" s="701"/>
      <c r="N62" s="699"/>
      <c r="O62" s="700"/>
      <c r="P62" s="700"/>
      <c r="Q62" s="700"/>
      <c r="R62" s="700"/>
      <c r="S62" s="700"/>
      <c r="T62" s="700"/>
      <c r="U62" s="700"/>
      <c r="V62" s="700"/>
      <c r="W62" s="700"/>
      <c r="X62" s="700"/>
      <c r="Y62" s="701"/>
      <c r="Z62" s="699"/>
      <c r="AA62" s="700"/>
      <c r="AB62" s="700"/>
      <c r="AC62" s="701"/>
      <c r="AD62" s="699"/>
      <c r="AE62" s="700"/>
      <c r="AF62" s="700"/>
      <c r="AG62" s="701"/>
      <c r="AH62" s="699"/>
      <c r="AI62" s="700"/>
      <c r="AJ62" s="700"/>
      <c r="AK62" s="701"/>
      <c r="AL62" s="244">
        <f>SUM(B62:M62)</f>
        <v>0</v>
      </c>
      <c r="AM62" s="83">
        <f>SUM(N62:Y62)</f>
        <v>0</v>
      </c>
      <c r="AN62" s="83">
        <f>SUM(Z62:AC62)</f>
        <v>0</v>
      </c>
      <c r="AO62" s="83">
        <f>SUM(AD62:AG62)</f>
        <v>0</v>
      </c>
      <c r="AP62" s="85">
        <f>SUM(AH62:AK62)</f>
        <v>0</v>
      </c>
    </row>
    <row r="63" spans="1:42" x14ac:dyDescent="0.25">
      <c r="A63" s="268" t="s">
        <v>187</v>
      </c>
      <c r="B63" s="699"/>
      <c r="C63" s="700"/>
      <c r="D63" s="700"/>
      <c r="E63" s="700"/>
      <c r="F63" s="700"/>
      <c r="G63" s="700"/>
      <c r="H63" s="700"/>
      <c r="I63" s="700"/>
      <c r="J63" s="700"/>
      <c r="K63" s="700"/>
      <c r="L63" s="700"/>
      <c r="M63" s="701"/>
      <c r="N63" s="699"/>
      <c r="O63" s="700"/>
      <c r="P63" s="700"/>
      <c r="Q63" s="700"/>
      <c r="R63" s="700"/>
      <c r="S63" s="700"/>
      <c r="T63" s="700"/>
      <c r="U63" s="700"/>
      <c r="V63" s="700"/>
      <c r="W63" s="700"/>
      <c r="X63" s="700"/>
      <c r="Y63" s="701"/>
      <c r="Z63" s="699"/>
      <c r="AA63" s="700"/>
      <c r="AB63" s="700"/>
      <c r="AC63" s="701"/>
      <c r="AD63" s="699"/>
      <c r="AE63" s="700"/>
      <c r="AF63" s="700"/>
      <c r="AG63" s="701"/>
      <c r="AH63" s="699"/>
      <c r="AI63" s="700"/>
      <c r="AJ63" s="700"/>
      <c r="AK63" s="701"/>
      <c r="AL63" s="244">
        <f>SUM(B63:M63)</f>
        <v>0</v>
      </c>
      <c r="AM63" s="83">
        <f>SUM(N63:Y63)</f>
        <v>0</v>
      </c>
      <c r="AN63" s="83">
        <f>SUM(Z63:AC63)</f>
        <v>0</v>
      </c>
      <c r="AO63" s="83">
        <f>SUM(AD63:AG63)</f>
        <v>0</v>
      </c>
      <c r="AP63" s="85">
        <f>SUM(AH63:AK63)</f>
        <v>0</v>
      </c>
    </row>
    <row r="64" spans="1:42" x14ac:dyDescent="0.25">
      <c r="A64" s="268" t="s">
        <v>192</v>
      </c>
      <c r="B64" s="288">
        <f t="shared" ref="B64:AK64" si="37">B61+B62-B63</f>
        <v>0</v>
      </c>
      <c r="C64" s="256">
        <f t="shared" si="37"/>
        <v>0</v>
      </c>
      <c r="D64" s="256">
        <f t="shared" si="37"/>
        <v>0</v>
      </c>
      <c r="E64" s="256">
        <f t="shared" si="37"/>
        <v>0</v>
      </c>
      <c r="F64" s="256">
        <f t="shared" si="37"/>
        <v>0</v>
      </c>
      <c r="G64" s="256">
        <f t="shared" si="37"/>
        <v>0</v>
      </c>
      <c r="H64" s="256">
        <f t="shared" si="37"/>
        <v>0</v>
      </c>
      <c r="I64" s="256">
        <f t="shared" si="37"/>
        <v>0</v>
      </c>
      <c r="J64" s="256">
        <f t="shared" si="37"/>
        <v>0</v>
      </c>
      <c r="K64" s="256">
        <f t="shared" si="37"/>
        <v>0</v>
      </c>
      <c r="L64" s="256">
        <f t="shared" si="37"/>
        <v>0</v>
      </c>
      <c r="M64" s="261">
        <f t="shared" si="37"/>
        <v>0</v>
      </c>
      <c r="N64" s="288">
        <f t="shared" si="37"/>
        <v>0</v>
      </c>
      <c r="O64" s="256">
        <f t="shared" si="37"/>
        <v>0</v>
      </c>
      <c r="P64" s="256">
        <f t="shared" si="37"/>
        <v>0</v>
      </c>
      <c r="Q64" s="256">
        <f t="shared" si="37"/>
        <v>0</v>
      </c>
      <c r="R64" s="256">
        <f t="shared" si="37"/>
        <v>0</v>
      </c>
      <c r="S64" s="256">
        <f t="shared" si="37"/>
        <v>0</v>
      </c>
      <c r="T64" s="256">
        <f t="shared" si="37"/>
        <v>0</v>
      </c>
      <c r="U64" s="256">
        <f t="shared" si="37"/>
        <v>0</v>
      </c>
      <c r="V64" s="256">
        <f t="shared" si="37"/>
        <v>0</v>
      </c>
      <c r="W64" s="256">
        <f t="shared" si="37"/>
        <v>0</v>
      </c>
      <c r="X64" s="256">
        <f t="shared" si="37"/>
        <v>0</v>
      </c>
      <c r="Y64" s="261">
        <f t="shared" si="37"/>
        <v>0</v>
      </c>
      <c r="Z64" s="288">
        <f t="shared" si="37"/>
        <v>0</v>
      </c>
      <c r="AA64" s="256">
        <f t="shared" si="37"/>
        <v>0</v>
      </c>
      <c r="AB64" s="256">
        <f t="shared" si="37"/>
        <v>0</v>
      </c>
      <c r="AC64" s="261">
        <f t="shared" si="37"/>
        <v>0</v>
      </c>
      <c r="AD64" s="288">
        <f t="shared" si="37"/>
        <v>0</v>
      </c>
      <c r="AE64" s="256">
        <f t="shared" si="37"/>
        <v>0</v>
      </c>
      <c r="AF64" s="256">
        <f t="shared" si="37"/>
        <v>0</v>
      </c>
      <c r="AG64" s="261">
        <f t="shared" si="37"/>
        <v>0</v>
      </c>
      <c r="AH64" s="288">
        <f t="shared" si="37"/>
        <v>0</v>
      </c>
      <c r="AI64" s="256">
        <f t="shared" si="37"/>
        <v>0</v>
      </c>
      <c r="AJ64" s="256">
        <f t="shared" si="37"/>
        <v>0</v>
      </c>
      <c r="AK64" s="261">
        <f t="shared" si="37"/>
        <v>0</v>
      </c>
      <c r="AL64" s="265">
        <f>M64</f>
        <v>0</v>
      </c>
      <c r="AM64" s="256">
        <f>Y64</f>
        <v>0</v>
      </c>
      <c r="AN64" s="256">
        <f>AC64</f>
        <v>0</v>
      </c>
      <c r="AO64" s="256">
        <f>AG64</f>
        <v>0</v>
      </c>
      <c r="AP64" s="261">
        <f>AK64</f>
        <v>0</v>
      </c>
    </row>
    <row r="65" spans="1:42" x14ac:dyDescent="0.25">
      <c r="A65" s="268" t="s">
        <v>188</v>
      </c>
      <c r="B65" s="288">
        <f t="shared" ref="B65:AP65" si="38">(B61+B64)/2</f>
        <v>0</v>
      </c>
      <c r="C65" s="256">
        <f t="shared" si="38"/>
        <v>0</v>
      </c>
      <c r="D65" s="256">
        <f t="shared" si="38"/>
        <v>0</v>
      </c>
      <c r="E65" s="256">
        <f t="shared" si="38"/>
        <v>0</v>
      </c>
      <c r="F65" s="256">
        <f t="shared" si="38"/>
        <v>0</v>
      </c>
      <c r="G65" s="256">
        <f t="shared" si="38"/>
        <v>0</v>
      </c>
      <c r="H65" s="256">
        <f t="shared" si="38"/>
        <v>0</v>
      </c>
      <c r="I65" s="256">
        <f t="shared" si="38"/>
        <v>0</v>
      </c>
      <c r="J65" s="256">
        <f t="shared" si="38"/>
        <v>0</v>
      </c>
      <c r="K65" s="256">
        <f t="shared" si="38"/>
        <v>0</v>
      </c>
      <c r="L65" s="256">
        <f t="shared" si="38"/>
        <v>0</v>
      </c>
      <c r="M65" s="261">
        <f t="shared" si="38"/>
        <v>0</v>
      </c>
      <c r="N65" s="288">
        <f t="shared" si="38"/>
        <v>0</v>
      </c>
      <c r="O65" s="256">
        <f t="shared" si="38"/>
        <v>0</v>
      </c>
      <c r="P65" s="256">
        <f t="shared" si="38"/>
        <v>0</v>
      </c>
      <c r="Q65" s="256">
        <f t="shared" si="38"/>
        <v>0</v>
      </c>
      <c r="R65" s="256">
        <f t="shared" si="38"/>
        <v>0</v>
      </c>
      <c r="S65" s="256">
        <f t="shared" si="38"/>
        <v>0</v>
      </c>
      <c r="T65" s="256">
        <f t="shared" si="38"/>
        <v>0</v>
      </c>
      <c r="U65" s="256">
        <f t="shared" si="38"/>
        <v>0</v>
      </c>
      <c r="V65" s="256">
        <f t="shared" si="38"/>
        <v>0</v>
      </c>
      <c r="W65" s="256">
        <f t="shared" si="38"/>
        <v>0</v>
      </c>
      <c r="X65" s="256">
        <f t="shared" si="38"/>
        <v>0</v>
      </c>
      <c r="Y65" s="261">
        <f t="shared" si="38"/>
        <v>0</v>
      </c>
      <c r="Z65" s="288">
        <f t="shared" si="38"/>
        <v>0</v>
      </c>
      <c r="AA65" s="256">
        <f t="shared" si="38"/>
        <v>0</v>
      </c>
      <c r="AB65" s="256">
        <f t="shared" si="38"/>
        <v>0</v>
      </c>
      <c r="AC65" s="261">
        <f t="shared" si="38"/>
        <v>0</v>
      </c>
      <c r="AD65" s="288">
        <f t="shared" si="38"/>
        <v>0</v>
      </c>
      <c r="AE65" s="256">
        <f t="shared" si="38"/>
        <v>0</v>
      </c>
      <c r="AF65" s="256">
        <f t="shared" si="38"/>
        <v>0</v>
      </c>
      <c r="AG65" s="261">
        <f t="shared" si="38"/>
        <v>0</v>
      </c>
      <c r="AH65" s="288">
        <f t="shared" si="38"/>
        <v>0</v>
      </c>
      <c r="AI65" s="256">
        <f t="shared" si="38"/>
        <v>0</v>
      </c>
      <c r="AJ65" s="256">
        <f t="shared" si="38"/>
        <v>0</v>
      </c>
      <c r="AK65" s="261">
        <f t="shared" si="38"/>
        <v>0</v>
      </c>
      <c r="AL65" s="265">
        <f t="shared" si="38"/>
        <v>0</v>
      </c>
      <c r="AM65" s="256">
        <f t="shared" si="38"/>
        <v>0</v>
      </c>
      <c r="AN65" s="256">
        <f t="shared" si="38"/>
        <v>0</v>
      </c>
      <c r="AO65" s="256">
        <f t="shared" si="38"/>
        <v>0</v>
      </c>
      <c r="AP65" s="261">
        <f t="shared" si="38"/>
        <v>0</v>
      </c>
    </row>
    <row r="66" spans="1:42" x14ac:dyDescent="0.25">
      <c r="A66" s="493" t="s">
        <v>293</v>
      </c>
      <c r="B66" s="288">
        <f t="shared" ref="B66:Y66" si="39">ROUND(B65*$A67/12,2)</f>
        <v>0</v>
      </c>
      <c r="C66" s="256">
        <f t="shared" si="39"/>
        <v>0</v>
      </c>
      <c r="D66" s="256">
        <f t="shared" si="39"/>
        <v>0</v>
      </c>
      <c r="E66" s="256">
        <f t="shared" si="39"/>
        <v>0</v>
      </c>
      <c r="F66" s="256">
        <f t="shared" si="39"/>
        <v>0</v>
      </c>
      <c r="G66" s="256">
        <f t="shared" si="39"/>
        <v>0</v>
      </c>
      <c r="H66" s="256">
        <f t="shared" si="39"/>
        <v>0</v>
      </c>
      <c r="I66" s="256">
        <f t="shared" si="39"/>
        <v>0</v>
      </c>
      <c r="J66" s="256">
        <f t="shared" si="39"/>
        <v>0</v>
      </c>
      <c r="K66" s="256">
        <f t="shared" si="39"/>
        <v>0</v>
      </c>
      <c r="L66" s="256">
        <f t="shared" si="39"/>
        <v>0</v>
      </c>
      <c r="M66" s="261">
        <f t="shared" si="39"/>
        <v>0</v>
      </c>
      <c r="N66" s="288">
        <f t="shared" si="39"/>
        <v>0</v>
      </c>
      <c r="O66" s="256">
        <f t="shared" si="39"/>
        <v>0</v>
      </c>
      <c r="P66" s="256">
        <f t="shared" si="39"/>
        <v>0</v>
      </c>
      <c r="Q66" s="256">
        <f t="shared" si="39"/>
        <v>0</v>
      </c>
      <c r="R66" s="256">
        <f t="shared" si="39"/>
        <v>0</v>
      </c>
      <c r="S66" s="256">
        <f t="shared" si="39"/>
        <v>0</v>
      </c>
      <c r="T66" s="256">
        <f t="shared" si="39"/>
        <v>0</v>
      </c>
      <c r="U66" s="256">
        <f t="shared" si="39"/>
        <v>0</v>
      </c>
      <c r="V66" s="256">
        <f t="shared" si="39"/>
        <v>0</v>
      </c>
      <c r="W66" s="256">
        <f t="shared" si="39"/>
        <v>0</v>
      </c>
      <c r="X66" s="256">
        <f t="shared" si="39"/>
        <v>0</v>
      </c>
      <c r="Y66" s="261">
        <f t="shared" si="39"/>
        <v>0</v>
      </c>
      <c r="Z66" s="288">
        <f t="shared" ref="Z66:AK66" si="40">ROUND(Z65*$A67/4,2)</f>
        <v>0</v>
      </c>
      <c r="AA66" s="256">
        <f t="shared" si="40"/>
        <v>0</v>
      </c>
      <c r="AB66" s="256">
        <f t="shared" si="40"/>
        <v>0</v>
      </c>
      <c r="AC66" s="261">
        <f t="shared" si="40"/>
        <v>0</v>
      </c>
      <c r="AD66" s="288">
        <f t="shared" si="40"/>
        <v>0</v>
      </c>
      <c r="AE66" s="256">
        <f t="shared" si="40"/>
        <v>0</v>
      </c>
      <c r="AF66" s="256">
        <f t="shared" si="40"/>
        <v>0</v>
      </c>
      <c r="AG66" s="261">
        <f t="shared" si="40"/>
        <v>0</v>
      </c>
      <c r="AH66" s="288">
        <f t="shared" si="40"/>
        <v>0</v>
      </c>
      <c r="AI66" s="256">
        <f t="shared" si="40"/>
        <v>0</v>
      </c>
      <c r="AJ66" s="256">
        <f t="shared" si="40"/>
        <v>0</v>
      </c>
      <c r="AK66" s="261">
        <f t="shared" si="40"/>
        <v>0</v>
      </c>
      <c r="AL66" s="84">
        <f>SUM(B66:M66)</f>
        <v>0</v>
      </c>
      <c r="AM66" s="83">
        <f>SUM(N66:Y66)</f>
        <v>0</v>
      </c>
      <c r="AN66" s="83">
        <f>SUM(Z66:AC66)</f>
        <v>0</v>
      </c>
      <c r="AO66" s="83">
        <f>SUM(AD66:AG66)</f>
        <v>0</v>
      </c>
      <c r="AP66" s="85">
        <f>SUM(AH66:AK66)</f>
        <v>0</v>
      </c>
    </row>
    <row r="67" spans="1:42" x14ac:dyDescent="0.25">
      <c r="A67" s="704">
        <v>0</v>
      </c>
      <c r="B67" s="496"/>
      <c r="C67" s="497"/>
      <c r="D67" s="497"/>
      <c r="E67" s="497"/>
      <c r="F67" s="497"/>
      <c r="G67" s="497"/>
      <c r="H67" s="497"/>
      <c r="I67" s="497"/>
      <c r="J67" s="497"/>
      <c r="K67" s="497"/>
      <c r="L67" s="497"/>
      <c r="M67" s="498"/>
      <c r="N67" s="496"/>
      <c r="O67" s="497"/>
      <c r="P67" s="497"/>
      <c r="Q67" s="497"/>
      <c r="R67" s="497"/>
      <c r="S67" s="497"/>
      <c r="T67" s="497"/>
      <c r="U67" s="497"/>
      <c r="V67" s="497"/>
      <c r="W67" s="497"/>
      <c r="X67" s="497"/>
      <c r="Y67" s="498"/>
      <c r="Z67" s="496"/>
      <c r="AA67" s="497"/>
      <c r="AB67" s="497"/>
      <c r="AC67" s="498"/>
      <c r="AD67" s="496"/>
      <c r="AE67" s="497"/>
      <c r="AF67" s="497"/>
      <c r="AG67" s="498"/>
      <c r="AH67" s="496"/>
      <c r="AI67" s="497"/>
      <c r="AJ67" s="497"/>
      <c r="AK67" s="498"/>
      <c r="AL67" s="504"/>
      <c r="AM67" s="258"/>
      <c r="AN67" s="258"/>
      <c r="AO67" s="258"/>
      <c r="AP67" s="263"/>
    </row>
    <row r="68" spans="1:42" x14ac:dyDescent="0.25">
      <c r="A68" s="705" t="s">
        <v>195</v>
      </c>
      <c r="B68" s="218"/>
      <c r="C68" s="212"/>
      <c r="D68" s="212"/>
      <c r="E68" s="212"/>
      <c r="F68" s="212"/>
      <c r="G68" s="212"/>
      <c r="H68" s="212"/>
      <c r="I68" s="212"/>
      <c r="J68" s="212"/>
      <c r="K68" s="212"/>
      <c r="L68" s="212"/>
      <c r="M68" s="264"/>
      <c r="N68" s="218"/>
      <c r="O68" s="212"/>
      <c r="P68" s="212"/>
      <c r="Q68" s="212"/>
      <c r="R68" s="212"/>
      <c r="S68" s="212"/>
      <c r="T68" s="212"/>
      <c r="U68" s="212"/>
      <c r="V68" s="212"/>
      <c r="W68" s="212"/>
      <c r="X68" s="212"/>
      <c r="Y68" s="264"/>
      <c r="Z68" s="218"/>
      <c r="AA68" s="212"/>
      <c r="AB68" s="212"/>
      <c r="AC68" s="264"/>
      <c r="AD68" s="218"/>
      <c r="AE68" s="212"/>
      <c r="AF68" s="212"/>
      <c r="AG68" s="264"/>
      <c r="AH68" s="218"/>
      <c r="AI68" s="212"/>
      <c r="AJ68" s="212"/>
      <c r="AK68" s="264"/>
      <c r="AL68" s="267"/>
      <c r="AM68" s="212"/>
      <c r="AN68" s="212"/>
      <c r="AO68" s="212"/>
      <c r="AP68" s="264"/>
    </row>
    <row r="69" spans="1:42" x14ac:dyDescent="0.25">
      <c r="A69" s="268" t="s">
        <v>183</v>
      </c>
      <c r="B69" s="699"/>
      <c r="C69" s="700"/>
      <c r="D69" s="700"/>
      <c r="E69" s="700"/>
      <c r="F69" s="700"/>
      <c r="G69" s="700"/>
      <c r="H69" s="700"/>
      <c r="I69" s="700"/>
      <c r="J69" s="700"/>
      <c r="K69" s="700"/>
      <c r="L69" s="700"/>
      <c r="M69" s="701"/>
      <c r="N69" s="289"/>
      <c r="O69" s="257"/>
      <c r="P69" s="257"/>
      <c r="Q69" s="257"/>
      <c r="R69" s="257"/>
      <c r="S69" s="257"/>
      <c r="T69" s="257"/>
      <c r="U69" s="257"/>
      <c r="V69" s="257"/>
      <c r="W69" s="257"/>
      <c r="X69" s="257"/>
      <c r="Y69" s="262"/>
      <c r="Z69" s="289"/>
      <c r="AA69" s="257"/>
      <c r="AB69" s="257"/>
      <c r="AC69" s="262"/>
      <c r="AD69" s="289"/>
      <c r="AE69" s="257"/>
      <c r="AF69" s="257"/>
      <c r="AG69" s="262"/>
      <c r="AH69" s="289"/>
      <c r="AI69" s="257"/>
      <c r="AJ69" s="257"/>
      <c r="AK69" s="262"/>
      <c r="AL69" s="265"/>
      <c r="AM69" s="256"/>
      <c r="AN69" s="256"/>
      <c r="AO69" s="256"/>
      <c r="AP69" s="261"/>
    </row>
    <row r="70" spans="1:42" x14ac:dyDescent="0.25">
      <c r="A70" s="268" t="s">
        <v>191</v>
      </c>
      <c r="B70" s="289">
        <f>B69</f>
        <v>0</v>
      </c>
      <c r="C70" s="256">
        <f t="shared" ref="C70:M70" si="41">C69+B73</f>
        <v>0</v>
      </c>
      <c r="D70" s="256">
        <f t="shared" si="41"/>
        <v>0</v>
      </c>
      <c r="E70" s="256">
        <f t="shared" si="41"/>
        <v>0</v>
      </c>
      <c r="F70" s="256">
        <f t="shared" si="41"/>
        <v>0</v>
      </c>
      <c r="G70" s="256">
        <f t="shared" si="41"/>
        <v>0</v>
      </c>
      <c r="H70" s="256">
        <f t="shared" si="41"/>
        <v>0</v>
      </c>
      <c r="I70" s="256">
        <f t="shared" si="41"/>
        <v>0</v>
      </c>
      <c r="J70" s="256">
        <f t="shared" si="41"/>
        <v>0</v>
      </c>
      <c r="K70" s="256">
        <f t="shared" si="41"/>
        <v>0</v>
      </c>
      <c r="L70" s="256">
        <f t="shared" si="41"/>
        <v>0</v>
      </c>
      <c r="M70" s="261">
        <f t="shared" si="41"/>
        <v>0</v>
      </c>
      <c r="N70" s="289">
        <f>M73</f>
        <v>0</v>
      </c>
      <c r="O70" s="257">
        <f t="shared" ref="O70:AK70" si="42">N73</f>
        <v>0</v>
      </c>
      <c r="P70" s="257">
        <f t="shared" si="42"/>
        <v>0</v>
      </c>
      <c r="Q70" s="257">
        <f t="shared" si="42"/>
        <v>0</v>
      </c>
      <c r="R70" s="257">
        <f t="shared" si="42"/>
        <v>0</v>
      </c>
      <c r="S70" s="257">
        <f t="shared" si="42"/>
        <v>0</v>
      </c>
      <c r="T70" s="257">
        <f t="shared" si="42"/>
        <v>0</v>
      </c>
      <c r="U70" s="257">
        <f t="shared" si="42"/>
        <v>0</v>
      </c>
      <c r="V70" s="257">
        <f t="shared" si="42"/>
        <v>0</v>
      </c>
      <c r="W70" s="257">
        <f t="shared" si="42"/>
        <v>0</v>
      </c>
      <c r="X70" s="257">
        <f t="shared" si="42"/>
        <v>0</v>
      </c>
      <c r="Y70" s="262">
        <f t="shared" si="42"/>
        <v>0</v>
      </c>
      <c r="Z70" s="289">
        <f t="shared" si="42"/>
        <v>0</v>
      </c>
      <c r="AA70" s="257">
        <f t="shared" si="42"/>
        <v>0</v>
      </c>
      <c r="AB70" s="257">
        <f t="shared" si="42"/>
        <v>0</v>
      </c>
      <c r="AC70" s="262">
        <f t="shared" si="42"/>
        <v>0</v>
      </c>
      <c r="AD70" s="289">
        <f t="shared" si="42"/>
        <v>0</v>
      </c>
      <c r="AE70" s="257">
        <f t="shared" si="42"/>
        <v>0</v>
      </c>
      <c r="AF70" s="257">
        <f t="shared" si="42"/>
        <v>0</v>
      </c>
      <c r="AG70" s="262">
        <f t="shared" si="42"/>
        <v>0</v>
      </c>
      <c r="AH70" s="289">
        <f t="shared" si="42"/>
        <v>0</v>
      </c>
      <c r="AI70" s="257">
        <f t="shared" si="42"/>
        <v>0</v>
      </c>
      <c r="AJ70" s="257">
        <f t="shared" si="42"/>
        <v>0</v>
      </c>
      <c r="AK70" s="262">
        <f t="shared" si="42"/>
        <v>0</v>
      </c>
      <c r="AL70" s="266">
        <f>SUM(B69:M69)</f>
        <v>0</v>
      </c>
      <c r="AM70" s="257">
        <f>N70</f>
        <v>0</v>
      </c>
      <c r="AN70" s="257">
        <f>Z70</f>
        <v>0</v>
      </c>
      <c r="AO70" s="257">
        <f>AD70</f>
        <v>0</v>
      </c>
      <c r="AP70" s="262">
        <f>AH70</f>
        <v>0</v>
      </c>
    </row>
    <row r="71" spans="1:42" x14ac:dyDescent="0.25">
      <c r="A71" s="268" t="s">
        <v>186</v>
      </c>
      <c r="B71" s="699"/>
      <c r="C71" s="700"/>
      <c r="D71" s="700"/>
      <c r="E71" s="700"/>
      <c r="F71" s="700"/>
      <c r="G71" s="700"/>
      <c r="H71" s="700"/>
      <c r="I71" s="700"/>
      <c r="J71" s="700"/>
      <c r="K71" s="700"/>
      <c r="L71" s="700"/>
      <c r="M71" s="701"/>
      <c r="N71" s="699"/>
      <c r="O71" s="700"/>
      <c r="P71" s="700"/>
      <c r="Q71" s="700"/>
      <c r="R71" s="700"/>
      <c r="S71" s="700"/>
      <c r="T71" s="700"/>
      <c r="U71" s="700"/>
      <c r="V71" s="700"/>
      <c r="W71" s="700"/>
      <c r="X71" s="700"/>
      <c r="Y71" s="701"/>
      <c r="Z71" s="699"/>
      <c r="AA71" s="700"/>
      <c r="AB71" s="700"/>
      <c r="AC71" s="701"/>
      <c r="AD71" s="699"/>
      <c r="AE71" s="700"/>
      <c r="AF71" s="700"/>
      <c r="AG71" s="701"/>
      <c r="AH71" s="699"/>
      <c r="AI71" s="700"/>
      <c r="AJ71" s="700"/>
      <c r="AK71" s="701"/>
      <c r="AL71" s="244">
        <f>SUM(B71:M71)</f>
        <v>0</v>
      </c>
      <c r="AM71" s="83">
        <f>SUM(N71:Y71)</f>
        <v>0</v>
      </c>
      <c r="AN71" s="83">
        <f>SUM(Z71:AC71)</f>
        <v>0</v>
      </c>
      <c r="AO71" s="83">
        <f>SUM(AD71:AG71)</f>
        <v>0</v>
      </c>
      <c r="AP71" s="85">
        <f>SUM(AH71:AK71)</f>
        <v>0</v>
      </c>
    </row>
    <row r="72" spans="1:42" x14ac:dyDescent="0.25">
      <c r="A72" s="268" t="s">
        <v>187</v>
      </c>
      <c r="B72" s="699"/>
      <c r="C72" s="700"/>
      <c r="D72" s="700"/>
      <c r="E72" s="700"/>
      <c r="F72" s="700"/>
      <c r="G72" s="700"/>
      <c r="H72" s="700"/>
      <c r="I72" s="700"/>
      <c r="J72" s="700"/>
      <c r="K72" s="700"/>
      <c r="L72" s="700"/>
      <c r="M72" s="701"/>
      <c r="N72" s="699"/>
      <c r="O72" s="700"/>
      <c r="P72" s="700"/>
      <c r="Q72" s="700"/>
      <c r="R72" s="700"/>
      <c r="S72" s="700"/>
      <c r="T72" s="700"/>
      <c r="U72" s="700"/>
      <c r="V72" s="700"/>
      <c r="W72" s="700"/>
      <c r="X72" s="700"/>
      <c r="Y72" s="701"/>
      <c r="Z72" s="699"/>
      <c r="AA72" s="700"/>
      <c r="AB72" s="700"/>
      <c r="AC72" s="701"/>
      <c r="AD72" s="699"/>
      <c r="AE72" s="700"/>
      <c r="AF72" s="700"/>
      <c r="AG72" s="701"/>
      <c r="AH72" s="699"/>
      <c r="AI72" s="700"/>
      <c r="AJ72" s="700"/>
      <c r="AK72" s="701"/>
      <c r="AL72" s="244">
        <f>SUM(B72:M72)</f>
        <v>0</v>
      </c>
      <c r="AM72" s="83">
        <f>SUM(N72:Y72)</f>
        <v>0</v>
      </c>
      <c r="AN72" s="83">
        <f>SUM(Z72:AC72)</f>
        <v>0</v>
      </c>
      <c r="AO72" s="83">
        <f>SUM(AD72:AG72)</f>
        <v>0</v>
      </c>
      <c r="AP72" s="85">
        <f>SUM(AH72:AK72)</f>
        <v>0</v>
      </c>
    </row>
    <row r="73" spans="1:42" x14ac:dyDescent="0.25">
      <c r="A73" s="268" t="s">
        <v>192</v>
      </c>
      <c r="B73" s="288">
        <f t="shared" ref="B73:AK73" si="43">B70+B71-B72</f>
        <v>0</v>
      </c>
      <c r="C73" s="256">
        <f t="shared" si="43"/>
        <v>0</v>
      </c>
      <c r="D73" s="256">
        <f t="shared" si="43"/>
        <v>0</v>
      </c>
      <c r="E73" s="256">
        <f t="shared" si="43"/>
        <v>0</v>
      </c>
      <c r="F73" s="256">
        <f t="shared" si="43"/>
        <v>0</v>
      </c>
      <c r="G73" s="256">
        <f t="shared" si="43"/>
        <v>0</v>
      </c>
      <c r="H73" s="256">
        <f t="shared" si="43"/>
        <v>0</v>
      </c>
      <c r="I73" s="256">
        <f t="shared" si="43"/>
        <v>0</v>
      </c>
      <c r="J73" s="256">
        <f t="shared" si="43"/>
        <v>0</v>
      </c>
      <c r="K73" s="256">
        <f t="shared" si="43"/>
        <v>0</v>
      </c>
      <c r="L73" s="256">
        <f t="shared" si="43"/>
        <v>0</v>
      </c>
      <c r="M73" s="261">
        <f t="shared" si="43"/>
        <v>0</v>
      </c>
      <c r="N73" s="288">
        <f t="shared" si="43"/>
        <v>0</v>
      </c>
      <c r="O73" s="256">
        <f t="shared" si="43"/>
        <v>0</v>
      </c>
      <c r="P73" s="256">
        <f t="shared" si="43"/>
        <v>0</v>
      </c>
      <c r="Q73" s="256">
        <f t="shared" si="43"/>
        <v>0</v>
      </c>
      <c r="R73" s="256">
        <f t="shared" si="43"/>
        <v>0</v>
      </c>
      <c r="S73" s="256">
        <f t="shared" si="43"/>
        <v>0</v>
      </c>
      <c r="T73" s="256">
        <f t="shared" si="43"/>
        <v>0</v>
      </c>
      <c r="U73" s="256">
        <f t="shared" si="43"/>
        <v>0</v>
      </c>
      <c r="V73" s="256">
        <f t="shared" si="43"/>
        <v>0</v>
      </c>
      <c r="W73" s="256">
        <f t="shared" si="43"/>
        <v>0</v>
      </c>
      <c r="X73" s="256">
        <f t="shared" si="43"/>
        <v>0</v>
      </c>
      <c r="Y73" s="261">
        <f t="shared" si="43"/>
        <v>0</v>
      </c>
      <c r="Z73" s="288">
        <f t="shared" si="43"/>
        <v>0</v>
      </c>
      <c r="AA73" s="256">
        <f t="shared" si="43"/>
        <v>0</v>
      </c>
      <c r="AB73" s="256">
        <f t="shared" si="43"/>
        <v>0</v>
      </c>
      <c r="AC73" s="261">
        <f t="shared" si="43"/>
        <v>0</v>
      </c>
      <c r="AD73" s="288">
        <f t="shared" si="43"/>
        <v>0</v>
      </c>
      <c r="AE73" s="256">
        <f t="shared" si="43"/>
        <v>0</v>
      </c>
      <c r="AF73" s="256">
        <f t="shared" si="43"/>
        <v>0</v>
      </c>
      <c r="AG73" s="261">
        <f t="shared" si="43"/>
        <v>0</v>
      </c>
      <c r="AH73" s="288">
        <f t="shared" si="43"/>
        <v>0</v>
      </c>
      <c r="AI73" s="256">
        <f t="shared" si="43"/>
        <v>0</v>
      </c>
      <c r="AJ73" s="256">
        <f t="shared" si="43"/>
        <v>0</v>
      </c>
      <c r="AK73" s="261">
        <f t="shared" si="43"/>
        <v>0</v>
      </c>
      <c r="AL73" s="265">
        <f>M73</f>
        <v>0</v>
      </c>
      <c r="AM73" s="256">
        <f>Y73</f>
        <v>0</v>
      </c>
      <c r="AN73" s="256">
        <f>AC73</f>
        <v>0</v>
      </c>
      <c r="AO73" s="256">
        <f>AG73</f>
        <v>0</v>
      </c>
      <c r="AP73" s="261">
        <f>AK73</f>
        <v>0</v>
      </c>
    </row>
    <row r="74" spans="1:42" x14ac:dyDescent="0.25">
      <c r="A74" s="268" t="s">
        <v>188</v>
      </c>
      <c r="B74" s="288">
        <f t="shared" ref="B74:AP74" si="44">(B70+B73)/2</f>
        <v>0</v>
      </c>
      <c r="C74" s="256">
        <f t="shared" si="44"/>
        <v>0</v>
      </c>
      <c r="D74" s="256">
        <f t="shared" si="44"/>
        <v>0</v>
      </c>
      <c r="E74" s="256">
        <f t="shared" si="44"/>
        <v>0</v>
      </c>
      <c r="F74" s="256">
        <f t="shared" si="44"/>
        <v>0</v>
      </c>
      <c r="G74" s="256">
        <f t="shared" si="44"/>
        <v>0</v>
      </c>
      <c r="H74" s="256">
        <f t="shared" si="44"/>
        <v>0</v>
      </c>
      <c r="I74" s="256">
        <f t="shared" si="44"/>
        <v>0</v>
      </c>
      <c r="J74" s="256">
        <f t="shared" si="44"/>
        <v>0</v>
      </c>
      <c r="K74" s="256">
        <f t="shared" si="44"/>
        <v>0</v>
      </c>
      <c r="L74" s="256">
        <f t="shared" si="44"/>
        <v>0</v>
      </c>
      <c r="M74" s="261">
        <f t="shared" si="44"/>
        <v>0</v>
      </c>
      <c r="N74" s="288">
        <f t="shared" si="44"/>
        <v>0</v>
      </c>
      <c r="O74" s="256">
        <f t="shared" si="44"/>
        <v>0</v>
      </c>
      <c r="P74" s="256">
        <f t="shared" si="44"/>
        <v>0</v>
      </c>
      <c r="Q74" s="256">
        <f t="shared" si="44"/>
        <v>0</v>
      </c>
      <c r="R74" s="256">
        <f t="shared" si="44"/>
        <v>0</v>
      </c>
      <c r="S74" s="256">
        <f t="shared" si="44"/>
        <v>0</v>
      </c>
      <c r="T74" s="256">
        <f t="shared" si="44"/>
        <v>0</v>
      </c>
      <c r="U74" s="256">
        <f t="shared" si="44"/>
        <v>0</v>
      </c>
      <c r="V74" s="256">
        <f t="shared" si="44"/>
        <v>0</v>
      </c>
      <c r="W74" s="256">
        <f t="shared" si="44"/>
        <v>0</v>
      </c>
      <c r="X74" s="256">
        <f t="shared" si="44"/>
        <v>0</v>
      </c>
      <c r="Y74" s="261">
        <f t="shared" si="44"/>
        <v>0</v>
      </c>
      <c r="Z74" s="288">
        <f t="shared" si="44"/>
        <v>0</v>
      </c>
      <c r="AA74" s="256">
        <f t="shared" si="44"/>
        <v>0</v>
      </c>
      <c r="AB74" s="256">
        <f t="shared" si="44"/>
        <v>0</v>
      </c>
      <c r="AC74" s="261">
        <f t="shared" si="44"/>
        <v>0</v>
      </c>
      <c r="AD74" s="288">
        <f t="shared" si="44"/>
        <v>0</v>
      </c>
      <c r="AE74" s="256">
        <f t="shared" si="44"/>
        <v>0</v>
      </c>
      <c r="AF74" s="256">
        <f t="shared" si="44"/>
        <v>0</v>
      </c>
      <c r="AG74" s="261">
        <f t="shared" si="44"/>
        <v>0</v>
      </c>
      <c r="AH74" s="288">
        <f t="shared" si="44"/>
        <v>0</v>
      </c>
      <c r="AI74" s="256">
        <f t="shared" si="44"/>
        <v>0</v>
      </c>
      <c r="AJ74" s="256">
        <f t="shared" si="44"/>
        <v>0</v>
      </c>
      <c r="AK74" s="261">
        <f t="shared" si="44"/>
        <v>0</v>
      </c>
      <c r="AL74" s="265">
        <f t="shared" si="44"/>
        <v>0</v>
      </c>
      <c r="AM74" s="256">
        <f t="shared" si="44"/>
        <v>0</v>
      </c>
      <c r="AN74" s="256">
        <f t="shared" si="44"/>
        <v>0</v>
      </c>
      <c r="AO74" s="256">
        <f t="shared" si="44"/>
        <v>0</v>
      </c>
      <c r="AP74" s="261">
        <f t="shared" si="44"/>
        <v>0</v>
      </c>
    </row>
    <row r="75" spans="1:42" x14ac:dyDescent="0.25">
      <c r="A75" s="493" t="s">
        <v>293</v>
      </c>
      <c r="B75" s="288">
        <f t="shared" ref="B75:Y75" si="45">ROUND(B74*$A76/12,2)</f>
        <v>0</v>
      </c>
      <c r="C75" s="256">
        <f t="shared" si="45"/>
        <v>0</v>
      </c>
      <c r="D75" s="256">
        <f t="shared" si="45"/>
        <v>0</v>
      </c>
      <c r="E75" s="256">
        <f t="shared" si="45"/>
        <v>0</v>
      </c>
      <c r="F75" s="256">
        <f t="shared" si="45"/>
        <v>0</v>
      </c>
      <c r="G75" s="256">
        <f t="shared" si="45"/>
        <v>0</v>
      </c>
      <c r="H75" s="256">
        <f t="shared" si="45"/>
        <v>0</v>
      </c>
      <c r="I75" s="256">
        <f t="shared" si="45"/>
        <v>0</v>
      </c>
      <c r="J75" s="256">
        <f t="shared" si="45"/>
        <v>0</v>
      </c>
      <c r="K75" s="256">
        <f t="shared" si="45"/>
        <v>0</v>
      </c>
      <c r="L75" s="256">
        <f t="shared" si="45"/>
        <v>0</v>
      </c>
      <c r="M75" s="261">
        <f t="shared" si="45"/>
        <v>0</v>
      </c>
      <c r="N75" s="288">
        <f t="shared" si="45"/>
        <v>0</v>
      </c>
      <c r="O75" s="256">
        <f t="shared" si="45"/>
        <v>0</v>
      </c>
      <c r="P75" s="256">
        <f t="shared" si="45"/>
        <v>0</v>
      </c>
      <c r="Q75" s="256">
        <f t="shared" si="45"/>
        <v>0</v>
      </c>
      <c r="R75" s="256">
        <f t="shared" si="45"/>
        <v>0</v>
      </c>
      <c r="S75" s="256">
        <f t="shared" si="45"/>
        <v>0</v>
      </c>
      <c r="T75" s="256">
        <f t="shared" si="45"/>
        <v>0</v>
      </c>
      <c r="U75" s="256">
        <f t="shared" si="45"/>
        <v>0</v>
      </c>
      <c r="V75" s="256">
        <f t="shared" si="45"/>
        <v>0</v>
      </c>
      <c r="W75" s="256">
        <f t="shared" si="45"/>
        <v>0</v>
      </c>
      <c r="X75" s="256">
        <f t="shared" si="45"/>
        <v>0</v>
      </c>
      <c r="Y75" s="261">
        <f t="shared" si="45"/>
        <v>0</v>
      </c>
      <c r="Z75" s="288">
        <f t="shared" ref="Z75:AK75" si="46">ROUND(Z74*$A76/4,2)</f>
        <v>0</v>
      </c>
      <c r="AA75" s="256">
        <f t="shared" si="46"/>
        <v>0</v>
      </c>
      <c r="AB75" s="256">
        <f t="shared" si="46"/>
        <v>0</v>
      </c>
      <c r="AC75" s="261">
        <f t="shared" si="46"/>
        <v>0</v>
      </c>
      <c r="AD75" s="288">
        <f t="shared" si="46"/>
        <v>0</v>
      </c>
      <c r="AE75" s="256">
        <f t="shared" si="46"/>
        <v>0</v>
      </c>
      <c r="AF75" s="256">
        <f t="shared" si="46"/>
        <v>0</v>
      </c>
      <c r="AG75" s="261">
        <f t="shared" si="46"/>
        <v>0</v>
      </c>
      <c r="AH75" s="288">
        <f t="shared" si="46"/>
        <v>0</v>
      </c>
      <c r="AI75" s="256">
        <f t="shared" si="46"/>
        <v>0</v>
      </c>
      <c r="AJ75" s="256">
        <f t="shared" si="46"/>
        <v>0</v>
      </c>
      <c r="AK75" s="261">
        <f t="shared" si="46"/>
        <v>0</v>
      </c>
      <c r="AL75" s="84">
        <f>SUM(B75:M75)</f>
        <v>0</v>
      </c>
      <c r="AM75" s="83">
        <f>SUM(N75:Y75)</f>
        <v>0</v>
      </c>
      <c r="AN75" s="83">
        <f>SUM(Z75:AC75)</f>
        <v>0</v>
      </c>
      <c r="AO75" s="83">
        <f>SUM(AD75:AG75)</f>
        <v>0</v>
      </c>
      <c r="AP75" s="85">
        <f>SUM(AH75:AK75)</f>
        <v>0</v>
      </c>
    </row>
    <row r="76" spans="1:42" x14ac:dyDescent="0.25">
      <c r="A76" s="704">
        <v>0</v>
      </c>
      <c r="B76" s="496"/>
      <c r="C76" s="497"/>
      <c r="D76" s="497"/>
      <c r="E76" s="497"/>
      <c r="F76" s="497"/>
      <c r="G76" s="497"/>
      <c r="H76" s="497"/>
      <c r="I76" s="497"/>
      <c r="J76" s="497"/>
      <c r="K76" s="497"/>
      <c r="L76" s="497"/>
      <c r="M76" s="498"/>
      <c r="N76" s="496"/>
      <c r="O76" s="497"/>
      <c r="P76" s="497"/>
      <c r="Q76" s="497"/>
      <c r="R76" s="497"/>
      <c r="S76" s="497"/>
      <c r="T76" s="497"/>
      <c r="U76" s="497"/>
      <c r="V76" s="497"/>
      <c r="W76" s="497"/>
      <c r="X76" s="497"/>
      <c r="Y76" s="498"/>
      <c r="Z76" s="496"/>
      <c r="AA76" s="497"/>
      <c r="AB76" s="497"/>
      <c r="AC76" s="498"/>
      <c r="AD76" s="496"/>
      <c r="AE76" s="497"/>
      <c r="AF76" s="497"/>
      <c r="AG76" s="498"/>
      <c r="AH76" s="496"/>
      <c r="AI76" s="497"/>
      <c r="AJ76" s="497"/>
      <c r="AK76" s="498"/>
      <c r="AL76" s="504"/>
      <c r="AM76" s="258"/>
      <c r="AN76" s="258"/>
      <c r="AO76" s="258"/>
      <c r="AP76" s="263"/>
    </row>
    <row r="77" spans="1:42" x14ac:dyDescent="0.25">
      <c r="A77" s="705" t="s">
        <v>196</v>
      </c>
      <c r="B77" s="218"/>
      <c r="C77" s="212"/>
      <c r="D77" s="212"/>
      <c r="E77" s="212"/>
      <c r="F77" s="212"/>
      <c r="G77" s="212"/>
      <c r="H77" s="212"/>
      <c r="I77" s="212"/>
      <c r="J77" s="212"/>
      <c r="K77" s="212"/>
      <c r="L77" s="212"/>
      <c r="M77" s="264"/>
      <c r="N77" s="218"/>
      <c r="O77" s="212"/>
      <c r="P77" s="212"/>
      <c r="Q77" s="212"/>
      <c r="R77" s="212"/>
      <c r="S77" s="212"/>
      <c r="T77" s="212"/>
      <c r="U77" s="212"/>
      <c r="V77" s="212"/>
      <c r="W77" s="212"/>
      <c r="X77" s="212"/>
      <c r="Y77" s="264"/>
      <c r="Z77" s="218"/>
      <c r="AA77" s="212"/>
      <c r="AB77" s="212"/>
      <c r="AC77" s="264"/>
      <c r="AD77" s="218"/>
      <c r="AE77" s="212"/>
      <c r="AF77" s="212"/>
      <c r="AG77" s="264"/>
      <c r="AH77" s="218"/>
      <c r="AI77" s="212"/>
      <c r="AJ77" s="212"/>
      <c r="AK77" s="264"/>
      <c r="AL77" s="267"/>
      <c r="AM77" s="212"/>
      <c r="AN77" s="212"/>
      <c r="AO77" s="212"/>
      <c r="AP77" s="264"/>
    </row>
    <row r="78" spans="1:42" x14ac:dyDescent="0.25">
      <c r="A78" s="268" t="s">
        <v>183</v>
      </c>
      <c r="B78" s="699"/>
      <c r="C78" s="700"/>
      <c r="D78" s="700"/>
      <c r="E78" s="700"/>
      <c r="F78" s="700"/>
      <c r="G78" s="700"/>
      <c r="H78" s="700"/>
      <c r="I78" s="700"/>
      <c r="J78" s="700"/>
      <c r="K78" s="700"/>
      <c r="L78" s="700"/>
      <c r="M78" s="701"/>
      <c r="N78" s="289"/>
      <c r="O78" s="257"/>
      <c r="P78" s="257"/>
      <c r="Q78" s="257"/>
      <c r="R78" s="257"/>
      <c r="S78" s="257"/>
      <c r="T78" s="257"/>
      <c r="U78" s="257"/>
      <c r="V78" s="257"/>
      <c r="W78" s="257"/>
      <c r="X78" s="257"/>
      <c r="Y78" s="262"/>
      <c r="Z78" s="289"/>
      <c r="AA78" s="257"/>
      <c r="AB78" s="257"/>
      <c r="AC78" s="262"/>
      <c r="AD78" s="289"/>
      <c r="AE78" s="257"/>
      <c r="AF78" s="257"/>
      <c r="AG78" s="262"/>
      <c r="AH78" s="289"/>
      <c r="AI78" s="257"/>
      <c r="AJ78" s="257"/>
      <c r="AK78" s="262"/>
      <c r="AL78" s="265"/>
      <c r="AM78" s="256"/>
      <c r="AN78" s="256"/>
      <c r="AO78" s="256"/>
      <c r="AP78" s="261"/>
    </row>
    <row r="79" spans="1:42" x14ac:dyDescent="0.25">
      <c r="A79" s="268" t="s">
        <v>191</v>
      </c>
      <c r="B79" s="289">
        <f>B78</f>
        <v>0</v>
      </c>
      <c r="C79" s="256">
        <f t="shared" ref="C79:M79" si="47">C78+B82</f>
        <v>0</v>
      </c>
      <c r="D79" s="256">
        <f t="shared" si="47"/>
        <v>0</v>
      </c>
      <c r="E79" s="256">
        <f t="shared" si="47"/>
        <v>0</v>
      </c>
      <c r="F79" s="256">
        <f t="shared" si="47"/>
        <v>0</v>
      </c>
      <c r="G79" s="256">
        <f t="shared" si="47"/>
        <v>0</v>
      </c>
      <c r="H79" s="256">
        <f t="shared" si="47"/>
        <v>0</v>
      </c>
      <c r="I79" s="256">
        <f t="shared" si="47"/>
        <v>0</v>
      </c>
      <c r="J79" s="256">
        <f t="shared" si="47"/>
        <v>0</v>
      </c>
      <c r="K79" s="256">
        <f t="shared" si="47"/>
        <v>0</v>
      </c>
      <c r="L79" s="256">
        <f t="shared" si="47"/>
        <v>0</v>
      </c>
      <c r="M79" s="261">
        <f t="shared" si="47"/>
        <v>0</v>
      </c>
      <c r="N79" s="289">
        <f>M82</f>
        <v>0</v>
      </c>
      <c r="O79" s="257">
        <f t="shared" ref="O79:AK79" si="48">N82</f>
        <v>0</v>
      </c>
      <c r="P79" s="257">
        <f t="shared" si="48"/>
        <v>0</v>
      </c>
      <c r="Q79" s="257">
        <f t="shared" si="48"/>
        <v>0</v>
      </c>
      <c r="R79" s="257">
        <f t="shared" si="48"/>
        <v>0</v>
      </c>
      <c r="S79" s="257">
        <f t="shared" si="48"/>
        <v>0</v>
      </c>
      <c r="T79" s="257">
        <f t="shared" si="48"/>
        <v>0</v>
      </c>
      <c r="U79" s="257">
        <f t="shared" si="48"/>
        <v>0</v>
      </c>
      <c r="V79" s="257">
        <f t="shared" si="48"/>
        <v>0</v>
      </c>
      <c r="W79" s="257">
        <f t="shared" si="48"/>
        <v>0</v>
      </c>
      <c r="X79" s="257">
        <f t="shared" si="48"/>
        <v>0</v>
      </c>
      <c r="Y79" s="262">
        <f t="shared" si="48"/>
        <v>0</v>
      </c>
      <c r="Z79" s="289">
        <f t="shared" si="48"/>
        <v>0</v>
      </c>
      <c r="AA79" s="257">
        <f t="shared" si="48"/>
        <v>0</v>
      </c>
      <c r="AB79" s="257">
        <f t="shared" si="48"/>
        <v>0</v>
      </c>
      <c r="AC79" s="262">
        <f t="shared" si="48"/>
        <v>0</v>
      </c>
      <c r="AD79" s="289">
        <f t="shared" si="48"/>
        <v>0</v>
      </c>
      <c r="AE79" s="257">
        <f t="shared" si="48"/>
        <v>0</v>
      </c>
      <c r="AF79" s="257">
        <f t="shared" si="48"/>
        <v>0</v>
      </c>
      <c r="AG79" s="262">
        <f t="shared" si="48"/>
        <v>0</v>
      </c>
      <c r="AH79" s="289">
        <f t="shared" si="48"/>
        <v>0</v>
      </c>
      <c r="AI79" s="257">
        <f t="shared" si="48"/>
        <v>0</v>
      </c>
      <c r="AJ79" s="257">
        <f t="shared" si="48"/>
        <v>0</v>
      </c>
      <c r="AK79" s="262">
        <f t="shared" si="48"/>
        <v>0</v>
      </c>
      <c r="AL79" s="266">
        <f>SUM(B78:M78)</f>
        <v>0</v>
      </c>
      <c r="AM79" s="257">
        <f>N79</f>
        <v>0</v>
      </c>
      <c r="AN79" s="257">
        <f>Z79</f>
        <v>0</v>
      </c>
      <c r="AO79" s="257">
        <f>AD79</f>
        <v>0</v>
      </c>
      <c r="AP79" s="262">
        <f>AH79</f>
        <v>0</v>
      </c>
    </row>
    <row r="80" spans="1:42" x14ac:dyDescent="0.25">
      <c r="A80" s="268" t="s">
        <v>186</v>
      </c>
      <c r="B80" s="699"/>
      <c r="C80" s="700"/>
      <c r="D80" s="700"/>
      <c r="E80" s="700"/>
      <c r="F80" s="700"/>
      <c r="G80" s="700"/>
      <c r="H80" s="700"/>
      <c r="I80" s="700"/>
      <c r="J80" s="700"/>
      <c r="K80" s="700"/>
      <c r="L80" s="700"/>
      <c r="M80" s="701"/>
      <c r="N80" s="699"/>
      <c r="O80" s="700"/>
      <c r="P80" s="700"/>
      <c r="Q80" s="700"/>
      <c r="R80" s="700"/>
      <c r="S80" s="700"/>
      <c r="T80" s="700"/>
      <c r="U80" s="700"/>
      <c r="V80" s="700"/>
      <c r="W80" s="700"/>
      <c r="X80" s="700"/>
      <c r="Y80" s="701"/>
      <c r="Z80" s="699"/>
      <c r="AA80" s="700"/>
      <c r="AB80" s="700"/>
      <c r="AC80" s="701"/>
      <c r="AD80" s="699"/>
      <c r="AE80" s="700"/>
      <c r="AF80" s="700"/>
      <c r="AG80" s="701"/>
      <c r="AH80" s="699"/>
      <c r="AI80" s="700"/>
      <c r="AJ80" s="700"/>
      <c r="AK80" s="701"/>
      <c r="AL80" s="244">
        <f>SUM(B80:M80)</f>
        <v>0</v>
      </c>
      <c r="AM80" s="83">
        <f>SUM(N80:Y80)</f>
        <v>0</v>
      </c>
      <c r="AN80" s="83">
        <f>SUM(Z80:AC80)</f>
        <v>0</v>
      </c>
      <c r="AO80" s="83">
        <f>SUM(AD80:AG80)</f>
        <v>0</v>
      </c>
      <c r="AP80" s="85">
        <f>SUM(AH80:AK80)</f>
        <v>0</v>
      </c>
    </row>
    <row r="81" spans="1:42" x14ac:dyDescent="0.25">
      <c r="A81" s="268" t="s">
        <v>187</v>
      </c>
      <c r="B81" s="699"/>
      <c r="C81" s="700"/>
      <c r="D81" s="700"/>
      <c r="E81" s="700"/>
      <c r="F81" s="700"/>
      <c r="G81" s="700"/>
      <c r="H81" s="700"/>
      <c r="I81" s="700"/>
      <c r="J81" s="700"/>
      <c r="K81" s="700"/>
      <c r="L81" s="700"/>
      <c r="M81" s="701"/>
      <c r="N81" s="699"/>
      <c r="O81" s="700"/>
      <c r="P81" s="700"/>
      <c r="Q81" s="700"/>
      <c r="R81" s="700"/>
      <c r="S81" s="700"/>
      <c r="T81" s="700"/>
      <c r="U81" s="700"/>
      <c r="V81" s="700"/>
      <c r="W81" s="700"/>
      <c r="X81" s="700"/>
      <c r="Y81" s="701"/>
      <c r="Z81" s="699"/>
      <c r="AA81" s="700"/>
      <c r="AB81" s="700"/>
      <c r="AC81" s="701"/>
      <c r="AD81" s="699"/>
      <c r="AE81" s="700"/>
      <c r="AF81" s="700"/>
      <c r="AG81" s="701"/>
      <c r="AH81" s="699"/>
      <c r="AI81" s="700"/>
      <c r="AJ81" s="700"/>
      <c r="AK81" s="701"/>
      <c r="AL81" s="244">
        <f>SUM(B81:M81)</f>
        <v>0</v>
      </c>
      <c r="AM81" s="83">
        <f>SUM(N81:Y81)</f>
        <v>0</v>
      </c>
      <c r="AN81" s="83">
        <f>SUM(Z81:AC81)</f>
        <v>0</v>
      </c>
      <c r="AO81" s="83">
        <f>SUM(AD81:AG81)</f>
        <v>0</v>
      </c>
      <c r="AP81" s="85">
        <f>SUM(AH81:AK81)</f>
        <v>0</v>
      </c>
    </row>
    <row r="82" spans="1:42" x14ac:dyDescent="0.25">
      <c r="A82" s="268" t="s">
        <v>192</v>
      </c>
      <c r="B82" s="288">
        <f t="shared" ref="B82:AK82" si="49">B79+B80-B81</f>
        <v>0</v>
      </c>
      <c r="C82" s="256">
        <f t="shared" si="49"/>
        <v>0</v>
      </c>
      <c r="D82" s="256">
        <f t="shared" si="49"/>
        <v>0</v>
      </c>
      <c r="E82" s="256">
        <f t="shared" si="49"/>
        <v>0</v>
      </c>
      <c r="F82" s="256">
        <f t="shared" si="49"/>
        <v>0</v>
      </c>
      <c r="G82" s="256">
        <f t="shared" si="49"/>
        <v>0</v>
      </c>
      <c r="H82" s="256">
        <f t="shared" si="49"/>
        <v>0</v>
      </c>
      <c r="I82" s="256">
        <f t="shared" si="49"/>
        <v>0</v>
      </c>
      <c r="J82" s="256">
        <f t="shared" si="49"/>
        <v>0</v>
      </c>
      <c r="K82" s="256">
        <f t="shared" si="49"/>
        <v>0</v>
      </c>
      <c r="L82" s="256">
        <f t="shared" si="49"/>
        <v>0</v>
      </c>
      <c r="M82" s="261">
        <f t="shared" si="49"/>
        <v>0</v>
      </c>
      <c r="N82" s="288">
        <f t="shared" si="49"/>
        <v>0</v>
      </c>
      <c r="O82" s="256">
        <f t="shared" si="49"/>
        <v>0</v>
      </c>
      <c r="P82" s="256">
        <f t="shared" si="49"/>
        <v>0</v>
      </c>
      <c r="Q82" s="256">
        <f t="shared" si="49"/>
        <v>0</v>
      </c>
      <c r="R82" s="256">
        <f t="shared" si="49"/>
        <v>0</v>
      </c>
      <c r="S82" s="256">
        <f t="shared" si="49"/>
        <v>0</v>
      </c>
      <c r="T82" s="256">
        <f t="shared" si="49"/>
        <v>0</v>
      </c>
      <c r="U82" s="256">
        <f t="shared" si="49"/>
        <v>0</v>
      </c>
      <c r="V82" s="256">
        <f t="shared" si="49"/>
        <v>0</v>
      </c>
      <c r="W82" s="256">
        <f t="shared" si="49"/>
        <v>0</v>
      </c>
      <c r="X82" s="256">
        <f t="shared" si="49"/>
        <v>0</v>
      </c>
      <c r="Y82" s="261">
        <f t="shared" si="49"/>
        <v>0</v>
      </c>
      <c r="Z82" s="288">
        <f t="shared" si="49"/>
        <v>0</v>
      </c>
      <c r="AA82" s="256">
        <f t="shared" si="49"/>
        <v>0</v>
      </c>
      <c r="AB82" s="256">
        <f t="shared" si="49"/>
        <v>0</v>
      </c>
      <c r="AC82" s="261">
        <f t="shared" si="49"/>
        <v>0</v>
      </c>
      <c r="AD82" s="288">
        <f t="shared" si="49"/>
        <v>0</v>
      </c>
      <c r="AE82" s="256">
        <f t="shared" si="49"/>
        <v>0</v>
      </c>
      <c r="AF82" s="256">
        <f t="shared" si="49"/>
        <v>0</v>
      </c>
      <c r="AG82" s="261">
        <f t="shared" si="49"/>
        <v>0</v>
      </c>
      <c r="AH82" s="288">
        <f t="shared" si="49"/>
        <v>0</v>
      </c>
      <c r="AI82" s="256">
        <f t="shared" si="49"/>
        <v>0</v>
      </c>
      <c r="AJ82" s="256">
        <f t="shared" si="49"/>
        <v>0</v>
      </c>
      <c r="AK82" s="261">
        <f t="shared" si="49"/>
        <v>0</v>
      </c>
      <c r="AL82" s="265">
        <f>M82</f>
        <v>0</v>
      </c>
      <c r="AM82" s="256">
        <f>Y82</f>
        <v>0</v>
      </c>
      <c r="AN82" s="256">
        <f>AC82</f>
        <v>0</v>
      </c>
      <c r="AO82" s="256">
        <f>AG82</f>
        <v>0</v>
      </c>
      <c r="AP82" s="261">
        <f>AK82</f>
        <v>0</v>
      </c>
    </row>
    <row r="83" spans="1:42" x14ac:dyDescent="0.25">
      <c r="A83" s="268" t="s">
        <v>188</v>
      </c>
      <c r="B83" s="288">
        <f t="shared" ref="B83:AP83" si="50">(B79+B82)/2</f>
        <v>0</v>
      </c>
      <c r="C83" s="256">
        <f t="shared" si="50"/>
        <v>0</v>
      </c>
      <c r="D83" s="256">
        <f t="shared" si="50"/>
        <v>0</v>
      </c>
      <c r="E83" s="256">
        <f t="shared" si="50"/>
        <v>0</v>
      </c>
      <c r="F83" s="256">
        <f t="shared" si="50"/>
        <v>0</v>
      </c>
      <c r="G83" s="256">
        <f t="shared" si="50"/>
        <v>0</v>
      </c>
      <c r="H83" s="256">
        <f t="shared" si="50"/>
        <v>0</v>
      </c>
      <c r="I83" s="256">
        <f t="shared" si="50"/>
        <v>0</v>
      </c>
      <c r="J83" s="256">
        <f t="shared" si="50"/>
        <v>0</v>
      </c>
      <c r="K83" s="256">
        <f t="shared" si="50"/>
        <v>0</v>
      </c>
      <c r="L83" s="256">
        <f t="shared" si="50"/>
        <v>0</v>
      </c>
      <c r="M83" s="261">
        <f t="shared" si="50"/>
        <v>0</v>
      </c>
      <c r="N83" s="288">
        <f t="shared" si="50"/>
        <v>0</v>
      </c>
      <c r="O83" s="256">
        <f t="shared" si="50"/>
        <v>0</v>
      </c>
      <c r="P83" s="256">
        <f t="shared" si="50"/>
        <v>0</v>
      </c>
      <c r="Q83" s="256">
        <f t="shared" si="50"/>
        <v>0</v>
      </c>
      <c r="R83" s="256">
        <f t="shared" si="50"/>
        <v>0</v>
      </c>
      <c r="S83" s="256">
        <f t="shared" si="50"/>
        <v>0</v>
      </c>
      <c r="T83" s="256">
        <f t="shared" si="50"/>
        <v>0</v>
      </c>
      <c r="U83" s="256">
        <f t="shared" si="50"/>
        <v>0</v>
      </c>
      <c r="V83" s="256">
        <f t="shared" si="50"/>
        <v>0</v>
      </c>
      <c r="W83" s="256">
        <f t="shared" si="50"/>
        <v>0</v>
      </c>
      <c r="X83" s="256">
        <f t="shared" si="50"/>
        <v>0</v>
      </c>
      <c r="Y83" s="261">
        <f t="shared" si="50"/>
        <v>0</v>
      </c>
      <c r="Z83" s="288">
        <f t="shared" si="50"/>
        <v>0</v>
      </c>
      <c r="AA83" s="256">
        <f t="shared" si="50"/>
        <v>0</v>
      </c>
      <c r="AB83" s="256">
        <f t="shared" si="50"/>
        <v>0</v>
      </c>
      <c r="AC83" s="261">
        <f t="shared" si="50"/>
        <v>0</v>
      </c>
      <c r="AD83" s="288">
        <f t="shared" si="50"/>
        <v>0</v>
      </c>
      <c r="AE83" s="256">
        <f t="shared" si="50"/>
        <v>0</v>
      </c>
      <c r="AF83" s="256">
        <f t="shared" si="50"/>
        <v>0</v>
      </c>
      <c r="AG83" s="261">
        <f t="shared" si="50"/>
        <v>0</v>
      </c>
      <c r="AH83" s="288">
        <f t="shared" si="50"/>
        <v>0</v>
      </c>
      <c r="AI83" s="256">
        <f t="shared" si="50"/>
        <v>0</v>
      </c>
      <c r="AJ83" s="256">
        <f t="shared" si="50"/>
        <v>0</v>
      </c>
      <c r="AK83" s="261">
        <f t="shared" si="50"/>
        <v>0</v>
      </c>
      <c r="AL83" s="265">
        <f t="shared" si="50"/>
        <v>0</v>
      </c>
      <c r="AM83" s="256">
        <f t="shared" si="50"/>
        <v>0</v>
      </c>
      <c r="AN83" s="256">
        <f t="shared" si="50"/>
        <v>0</v>
      </c>
      <c r="AO83" s="256">
        <f t="shared" si="50"/>
        <v>0</v>
      </c>
      <c r="AP83" s="261">
        <f t="shared" si="50"/>
        <v>0</v>
      </c>
    </row>
    <row r="84" spans="1:42" x14ac:dyDescent="0.25">
      <c r="A84" s="493" t="s">
        <v>293</v>
      </c>
      <c r="B84" s="288">
        <f t="shared" ref="B84:Y84" si="51">ROUND(B83*$A85/12,2)</f>
        <v>0</v>
      </c>
      <c r="C84" s="256">
        <f t="shared" si="51"/>
        <v>0</v>
      </c>
      <c r="D84" s="256">
        <f t="shared" si="51"/>
        <v>0</v>
      </c>
      <c r="E84" s="256">
        <f t="shared" si="51"/>
        <v>0</v>
      </c>
      <c r="F84" s="256">
        <f t="shared" si="51"/>
        <v>0</v>
      </c>
      <c r="G84" s="256">
        <f t="shared" si="51"/>
        <v>0</v>
      </c>
      <c r="H84" s="256">
        <f t="shared" si="51"/>
        <v>0</v>
      </c>
      <c r="I84" s="256">
        <f t="shared" si="51"/>
        <v>0</v>
      </c>
      <c r="J84" s="256">
        <f t="shared" si="51"/>
        <v>0</v>
      </c>
      <c r="K84" s="256">
        <f t="shared" si="51"/>
        <v>0</v>
      </c>
      <c r="L84" s="256">
        <f t="shared" si="51"/>
        <v>0</v>
      </c>
      <c r="M84" s="261">
        <f t="shared" si="51"/>
        <v>0</v>
      </c>
      <c r="N84" s="288">
        <f t="shared" si="51"/>
        <v>0</v>
      </c>
      <c r="O84" s="256">
        <f t="shared" si="51"/>
        <v>0</v>
      </c>
      <c r="P84" s="256">
        <f t="shared" si="51"/>
        <v>0</v>
      </c>
      <c r="Q84" s="256">
        <f t="shared" si="51"/>
        <v>0</v>
      </c>
      <c r="R84" s="256">
        <f t="shared" si="51"/>
        <v>0</v>
      </c>
      <c r="S84" s="256">
        <f t="shared" si="51"/>
        <v>0</v>
      </c>
      <c r="T84" s="256">
        <f t="shared" si="51"/>
        <v>0</v>
      </c>
      <c r="U84" s="256">
        <f t="shared" si="51"/>
        <v>0</v>
      </c>
      <c r="V84" s="256">
        <f t="shared" si="51"/>
        <v>0</v>
      </c>
      <c r="W84" s="256">
        <f t="shared" si="51"/>
        <v>0</v>
      </c>
      <c r="X84" s="256">
        <f t="shared" si="51"/>
        <v>0</v>
      </c>
      <c r="Y84" s="261">
        <f t="shared" si="51"/>
        <v>0</v>
      </c>
      <c r="Z84" s="288">
        <f t="shared" ref="Z84:AK84" si="52">ROUND(Z83*$A85/4,2)</f>
        <v>0</v>
      </c>
      <c r="AA84" s="256">
        <f t="shared" si="52"/>
        <v>0</v>
      </c>
      <c r="AB84" s="256">
        <f t="shared" si="52"/>
        <v>0</v>
      </c>
      <c r="AC84" s="261">
        <f t="shared" si="52"/>
        <v>0</v>
      </c>
      <c r="AD84" s="288">
        <f t="shared" si="52"/>
        <v>0</v>
      </c>
      <c r="AE84" s="256">
        <f t="shared" si="52"/>
        <v>0</v>
      </c>
      <c r="AF84" s="256">
        <f t="shared" si="52"/>
        <v>0</v>
      </c>
      <c r="AG84" s="261">
        <f t="shared" si="52"/>
        <v>0</v>
      </c>
      <c r="AH84" s="288">
        <f t="shared" si="52"/>
        <v>0</v>
      </c>
      <c r="AI84" s="256">
        <f t="shared" si="52"/>
        <v>0</v>
      </c>
      <c r="AJ84" s="256">
        <f t="shared" si="52"/>
        <v>0</v>
      </c>
      <c r="AK84" s="261">
        <f t="shared" si="52"/>
        <v>0</v>
      </c>
      <c r="AL84" s="84">
        <f>SUM(B84:M84)</f>
        <v>0</v>
      </c>
      <c r="AM84" s="83">
        <f>SUM(N84:Y84)</f>
        <v>0</v>
      </c>
      <c r="AN84" s="83">
        <f>SUM(Z84:AC84)</f>
        <v>0</v>
      </c>
      <c r="AO84" s="83">
        <f>SUM(AD84:AG84)</f>
        <v>0</v>
      </c>
      <c r="AP84" s="85">
        <f>SUM(AH84:AK84)</f>
        <v>0</v>
      </c>
    </row>
    <row r="85" spans="1:42" ht="15.75" thickBot="1" x14ac:dyDescent="0.3">
      <c r="A85" s="704">
        <v>0</v>
      </c>
      <c r="B85" s="496"/>
      <c r="C85" s="497"/>
      <c r="D85" s="497"/>
      <c r="E85" s="497"/>
      <c r="F85" s="497"/>
      <c r="G85" s="497"/>
      <c r="H85" s="497"/>
      <c r="I85" s="497"/>
      <c r="J85" s="497"/>
      <c r="K85" s="497"/>
      <c r="L85" s="497"/>
      <c r="M85" s="498"/>
      <c r="N85" s="496"/>
      <c r="O85" s="497"/>
      <c r="P85" s="497"/>
      <c r="Q85" s="497"/>
      <c r="R85" s="497"/>
      <c r="S85" s="497"/>
      <c r="T85" s="497"/>
      <c r="U85" s="497"/>
      <c r="V85" s="497"/>
      <c r="W85" s="497"/>
      <c r="X85" s="497"/>
      <c r="Y85" s="498"/>
      <c r="Z85" s="496"/>
      <c r="AA85" s="497"/>
      <c r="AB85" s="497"/>
      <c r="AC85" s="498"/>
      <c r="AD85" s="496"/>
      <c r="AE85" s="497"/>
      <c r="AF85" s="497"/>
      <c r="AG85" s="498"/>
      <c r="AH85" s="496"/>
      <c r="AI85" s="497"/>
      <c r="AJ85" s="497"/>
      <c r="AK85" s="498"/>
      <c r="AL85" s="508"/>
      <c r="AM85" s="509"/>
      <c r="AN85" s="509"/>
      <c r="AO85" s="509"/>
      <c r="AP85" s="510"/>
    </row>
    <row r="86" spans="1:42" x14ac:dyDescent="0.25">
      <c r="A86" s="294" t="s">
        <v>204</v>
      </c>
      <c r="B86" s="298">
        <f>B55+B66+B75+B84</f>
        <v>0</v>
      </c>
      <c r="C86" s="299">
        <f t="shared" ref="C86:AP86" si="53">C55+C66+C75+C84</f>
        <v>0</v>
      </c>
      <c r="D86" s="299">
        <f t="shared" si="53"/>
        <v>0</v>
      </c>
      <c r="E86" s="299">
        <f t="shared" si="53"/>
        <v>0</v>
      </c>
      <c r="F86" s="299">
        <f t="shared" si="53"/>
        <v>0</v>
      </c>
      <c r="G86" s="299">
        <f t="shared" si="53"/>
        <v>0</v>
      </c>
      <c r="H86" s="299">
        <f t="shared" si="53"/>
        <v>0</v>
      </c>
      <c r="I86" s="299">
        <f t="shared" si="53"/>
        <v>0</v>
      </c>
      <c r="J86" s="299">
        <f t="shared" si="53"/>
        <v>0</v>
      </c>
      <c r="K86" s="299">
        <f t="shared" si="53"/>
        <v>0</v>
      </c>
      <c r="L86" s="299">
        <f t="shared" si="53"/>
        <v>0</v>
      </c>
      <c r="M86" s="300">
        <f t="shared" si="53"/>
        <v>0</v>
      </c>
      <c r="N86" s="298">
        <f t="shared" si="53"/>
        <v>0</v>
      </c>
      <c r="O86" s="299">
        <f t="shared" si="53"/>
        <v>0</v>
      </c>
      <c r="P86" s="299">
        <f t="shared" si="53"/>
        <v>0</v>
      </c>
      <c r="Q86" s="299">
        <f t="shared" si="53"/>
        <v>0</v>
      </c>
      <c r="R86" s="299">
        <f t="shared" si="53"/>
        <v>0</v>
      </c>
      <c r="S86" s="299">
        <f t="shared" si="53"/>
        <v>0</v>
      </c>
      <c r="T86" s="299">
        <f t="shared" si="53"/>
        <v>0</v>
      </c>
      <c r="U86" s="299">
        <f t="shared" si="53"/>
        <v>0</v>
      </c>
      <c r="V86" s="299">
        <f t="shared" si="53"/>
        <v>0</v>
      </c>
      <c r="W86" s="299">
        <f t="shared" si="53"/>
        <v>0</v>
      </c>
      <c r="X86" s="299">
        <f t="shared" si="53"/>
        <v>0</v>
      </c>
      <c r="Y86" s="300">
        <f t="shared" si="53"/>
        <v>0</v>
      </c>
      <c r="Z86" s="298">
        <f t="shared" si="53"/>
        <v>0</v>
      </c>
      <c r="AA86" s="299">
        <f t="shared" si="53"/>
        <v>0</v>
      </c>
      <c r="AB86" s="299">
        <f t="shared" si="53"/>
        <v>0</v>
      </c>
      <c r="AC86" s="300">
        <f t="shared" si="53"/>
        <v>0</v>
      </c>
      <c r="AD86" s="298">
        <f t="shared" si="53"/>
        <v>0</v>
      </c>
      <c r="AE86" s="299">
        <f t="shared" si="53"/>
        <v>0</v>
      </c>
      <c r="AF86" s="299">
        <f t="shared" si="53"/>
        <v>0</v>
      </c>
      <c r="AG86" s="300">
        <f t="shared" si="53"/>
        <v>0</v>
      </c>
      <c r="AH86" s="298">
        <f t="shared" si="53"/>
        <v>0</v>
      </c>
      <c r="AI86" s="299">
        <f t="shared" si="53"/>
        <v>0</v>
      </c>
      <c r="AJ86" s="299">
        <f t="shared" si="53"/>
        <v>0</v>
      </c>
      <c r="AK86" s="300">
        <f t="shared" si="53"/>
        <v>0</v>
      </c>
      <c r="AL86" s="298">
        <f t="shared" si="53"/>
        <v>0</v>
      </c>
      <c r="AM86" s="299">
        <f t="shared" si="53"/>
        <v>0</v>
      </c>
      <c r="AN86" s="299">
        <f t="shared" si="53"/>
        <v>0</v>
      </c>
      <c r="AO86" s="299">
        <f t="shared" si="53"/>
        <v>0</v>
      </c>
      <c r="AP86" s="300">
        <f t="shared" si="53"/>
        <v>0</v>
      </c>
    </row>
    <row r="87" spans="1:42" s="209" customFormat="1" x14ac:dyDescent="0.25">
      <c r="A87" s="269" t="s">
        <v>205</v>
      </c>
      <c r="B87" s="301">
        <f>B51+B62+B71+B80</f>
        <v>0</v>
      </c>
      <c r="C87" s="213">
        <f t="shared" ref="C87:AP87" si="54">C51+C62+C71+C80</f>
        <v>0</v>
      </c>
      <c r="D87" s="213">
        <f t="shared" si="54"/>
        <v>0</v>
      </c>
      <c r="E87" s="213">
        <f t="shared" si="54"/>
        <v>0</v>
      </c>
      <c r="F87" s="213">
        <f t="shared" si="54"/>
        <v>0</v>
      </c>
      <c r="G87" s="213">
        <f t="shared" si="54"/>
        <v>0</v>
      </c>
      <c r="H87" s="213">
        <f t="shared" si="54"/>
        <v>0</v>
      </c>
      <c r="I87" s="213">
        <f t="shared" si="54"/>
        <v>0</v>
      </c>
      <c r="J87" s="213">
        <f t="shared" si="54"/>
        <v>0</v>
      </c>
      <c r="K87" s="213">
        <f t="shared" si="54"/>
        <v>0</v>
      </c>
      <c r="L87" s="213">
        <f t="shared" si="54"/>
        <v>0</v>
      </c>
      <c r="M87" s="292">
        <f t="shared" si="54"/>
        <v>0</v>
      </c>
      <c r="N87" s="301">
        <f t="shared" si="54"/>
        <v>0</v>
      </c>
      <c r="O87" s="213">
        <f t="shared" si="54"/>
        <v>0</v>
      </c>
      <c r="P87" s="213">
        <f t="shared" si="54"/>
        <v>0</v>
      </c>
      <c r="Q87" s="213">
        <f t="shared" si="54"/>
        <v>0</v>
      </c>
      <c r="R87" s="213">
        <f t="shared" si="54"/>
        <v>0</v>
      </c>
      <c r="S87" s="213">
        <f t="shared" si="54"/>
        <v>0</v>
      </c>
      <c r="T87" s="213">
        <f t="shared" si="54"/>
        <v>0</v>
      </c>
      <c r="U87" s="213">
        <f t="shared" si="54"/>
        <v>0</v>
      </c>
      <c r="V87" s="213">
        <f t="shared" si="54"/>
        <v>0</v>
      </c>
      <c r="W87" s="213">
        <f t="shared" si="54"/>
        <v>0</v>
      </c>
      <c r="X87" s="213">
        <f t="shared" si="54"/>
        <v>0</v>
      </c>
      <c r="Y87" s="292">
        <f t="shared" si="54"/>
        <v>0</v>
      </c>
      <c r="Z87" s="301">
        <f t="shared" si="54"/>
        <v>0</v>
      </c>
      <c r="AA87" s="213">
        <f t="shared" si="54"/>
        <v>0</v>
      </c>
      <c r="AB87" s="213">
        <f t="shared" si="54"/>
        <v>0</v>
      </c>
      <c r="AC87" s="292">
        <f t="shared" si="54"/>
        <v>0</v>
      </c>
      <c r="AD87" s="301">
        <f t="shared" si="54"/>
        <v>0</v>
      </c>
      <c r="AE87" s="213">
        <f t="shared" si="54"/>
        <v>0</v>
      </c>
      <c r="AF87" s="213">
        <f t="shared" si="54"/>
        <v>0</v>
      </c>
      <c r="AG87" s="292">
        <f t="shared" si="54"/>
        <v>0</v>
      </c>
      <c r="AH87" s="301">
        <f t="shared" si="54"/>
        <v>0</v>
      </c>
      <c r="AI87" s="213">
        <f t="shared" si="54"/>
        <v>0</v>
      </c>
      <c r="AJ87" s="213">
        <f t="shared" si="54"/>
        <v>0</v>
      </c>
      <c r="AK87" s="292">
        <f t="shared" si="54"/>
        <v>0</v>
      </c>
      <c r="AL87" s="301">
        <f t="shared" si="54"/>
        <v>0</v>
      </c>
      <c r="AM87" s="213">
        <f t="shared" si="54"/>
        <v>0</v>
      </c>
      <c r="AN87" s="213">
        <f t="shared" si="54"/>
        <v>0</v>
      </c>
      <c r="AO87" s="213">
        <f t="shared" si="54"/>
        <v>0</v>
      </c>
      <c r="AP87" s="292">
        <f t="shared" si="54"/>
        <v>0</v>
      </c>
    </row>
    <row r="88" spans="1:42" s="209" customFormat="1" ht="15.75" thickBot="1" x14ac:dyDescent="0.3">
      <c r="A88" s="274" t="s">
        <v>206</v>
      </c>
      <c r="B88" s="222">
        <f>B52+B63+B72+B81</f>
        <v>0</v>
      </c>
      <c r="C88" s="219">
        <f t="shared" ref="C88:AP88" si="55">C52+C63+C72+C81</f>
        <v>0</v>
      </c>
      <c r="D88" s="219">
        <f t="shared" si="55"/>
        <v>0</v>
      </c>
      <c r="E88" s="219">
        <f t="shared" si="55"/>
        <v>0</v>
      </c>
      <c r="F88" s="219">
        <f t="shared" si="55"/>
        <v>0</v>
      </c>
      <c r="G88" s="219">
        <f t="shared" si="55"/>
        <v>0</v>
      </c>
      <c r="H88" s="219">
        <f t="shared" si="55"/>
        <v>0</v>
      </c>
      <c r="I88" s="219">
        <f t="shared" si="55"/>
        <v>0</v>
      </c>
      <c r="J88" s="219">
        <f t="shared" si="55"/>
        <v>0</v>
      </c>
      <c r="K88" s="219">
        <f t="shared" si="55"/>
        <v>0</v>
      </c>
      <c r="L88" s="219">
        <f t="shared" si="55"/>
        <v>0</v>
      </c>
      <c r="M88" s="220">
        <f t="shared" si="55"/>
        <v>0</v>
      </c>
      <c r="N88" s="222">
        <f t="shared" si="55"/>
        <v>0</v>
      </c>
      <c r="O88" s="219">
        <f t="shared" si="55"/>
        <v>0</v>
      </c>
      <c r="P88" s="219">
        <f t="shared" si="55"/>
        <v>0</v>
      </c>
      <c r="Q88" s="219">
        <f t="shared" si="55"/>
        <v>0</v>
      </c>
      <c r="R88" s="219">
        <f t="shared" si="55"/>
        <v>0</v>
      </c>
      <c r="S88" s="219">
        <f t="shared" si="55"/>
        <v>0</v>
      </c>
      <c r="T88" s="219">
        <f t="shared" si="55"/>
        <v>0</v>
      </c>
      <c r="U88" s="219">
        <f t="shared" si="55"/>
        <v>0</v>
      </c>
      <c r="V88" s="219">
        <f t="shared" si="55"/>
        <v>0</v>
      </c>
      <c r="W88" s="219">
        <f t="shared" si="55"/>
        <v>0</v>
      </c>
      <c r="X88" s="219">
        <f t="shared" si="55"/>
        <v>0</v>
      </c>
      <c r="Y88" s="220">
        <f t="shared" si="55"/>
        <v>0</v>
      </c>
      <c r="Z88" s="222">
        <f t="shared" si="55"/>
        <v>0</v>
      </c>
      <c r="AA88" s="219">
        <f t="shared" si="55"/>
        <v>0</v>
      </c>
      <c r="AB88" s="219">
        <f t="shared" si="55"/>
        <v>0</v>
      </c>
      <c r="AC88" s="220">
        <f t="shared" si="55"/>
        <v>0</v>
      </c>
      <c r="AD88" s="222">
        <f t="shared" si="55"/>
        <v>0</v>
      </c>
      <c r="AE88" s="219">
        <f t="shared" si="55"/>
        <v>0</v>
      </c>
      <c r="AF88" s="219">
        <f t="shared" si="55"/>
        <v>0</v>
      </c>
      <c r="AG88" s="220">
        <f t="shared" si="55"/>
        <v>0</v>
      </c>
      <c r="AH88" s="222">
        <f t="shared" si="55"/>
        <v>0</v>
      </c>
      <c r="AI88" s="219">
        <f t="shared" si="55"/>
        <v>0</v>
      </c>
      <c r="AJ88" s="219">
        <f t="shared" si="55"/>
        <v>0</v>
      </c>
      <c r="AK88" s="220">
        <f t="shared" si="55"/>
        <v>0</v>
      </c>
      <c r="AL88" s="222">
        <f t="shared" si="55"/>
        <v>0</v>
      </c>
      <c r="AM88" s="219">
        <f t="shared" si="55"/>
        <v>0</v>
      </c>
      <c r="AN88" s="219">
        <f t="shared" si="55"/>
        <v>0</v>
      </c>
      <c r="AO88" s="219">
        <f t="shared" si="55"/>
        <v>0</v>
      </c>
      <c r="AP88" s="220">
        <f t="shared" si="55"/>
        <v>0</v>
      </c>
    </row>
    <row r="89" spans="1:42" ht="33" customHeight="1" x14ac:dyDescent="0.25">
      <c r="A89" s="491" t="s">
        <v>199</v>
      </c>
      <c r="B89" s="487"/>
      <c r="C89" s="483"/>
      <c r="D89" s="483"/>
      <c r="E89" s="483"/>
      <c r="F89" s="483"/>
      <c r="G89" s="483"/>
      <c r="H89" s="483"/>
      <c r="I89" s="483"/>
      <c r="J89" s="483"/>
      <c r="K89" s="483"/>
      <c r="L89" s="483"/>
      <c r="M89" s="484"/>
      <c r="N89" s="487"/>
      <c r="O89" s="483"/>
      <c r="P89" s="483"/>
      <c r="Q89" s="483"/>
      <c r="R89" s="483"/>
      <c r="S89" s="483"/>
      <c r="T89" s="483"/>
      <c r="U89" s="483"/>
      <c r="V89" s="483"/>
      <c r="W89" s="483"/>
      <c r="X89" s="483"/>
      <c r="Y89" s="484"/>
      <c r="Z89" s="487"/>
      <c r="AA89" s="483"/>
      <c r="AB89" s="483"/>
      <c r="AC89" s="484"/>
      <c r="AD89" s="487"/>
      <c r="AE89" s="483"/>
      <c r="AF89" s="483"/>
      <c r="AG89" s="484"/>
      <c r="AH89" s="487"/>
      <c r="AI89" s="483"/>
      <c r="AJ89" s="483"/>
      <c r="AK89" s="484"/>
      <c r="AL89" s="281"/>
      <c r="AM89" s="282"/>
      <c r="AN89" s="282"/>
      <c r="AO89" s="282"/>
      <c r="AP89" s="283"/>
    </row>
    <row r="90" spans="1:42" x14ac:dyDescent="0.25">
      <c r="A90" s="492" t="s">
        <v>200</v>
      </c>
      <c r="B90" s="288"/>
      <c r="C90" s="256"/>
      <c r="D90" s="256"/>
      <c r="E90" s="256"/>
      <c r="F90" s="256"/>
      <c r="G90" s="256"/>
      <c r="H90" s="256"/>
      <c r="I90" s="256"/>
      <c r="J90" s="256"/>
      <c r="K90" s="256"/>
      <c r="L90" s="256"/>
      <c r="M90" s="261"/>
      <c r="N90" s="288"/>
      <c r="O90" s="256"/>
      <c r="P90" s="256"/>
      <c r="Q90" s="256"/>
      <c r="R90" s="256"/>
      <c r="S90" s="256"/>
      <c r="T90" s="256"/>
      <c r="U90" s="256"/>
      <c r="V90" s="256"/>
      <c r="W90" s="256"/>
      <c r="X90" s="256"/>
      <c r="Y90" s="261"/>
      <c r="Z90" s="288"/>
      <c r="AA90" s="256"/>
      <c r="AB90" s="256"/>
      <c r="AC90" s="261"/>
      <c r="AD90" s="288"/>
      <c r="AE90" s="256"/>
      <c r="AF90" s="256"/>
      <c r="AG90" s="261"/>
      <c r="AH90" s="288"/>
      <c r="AI90" s="256"/>
      <c r="AJ90" s="256"/>
      <c r="AK90" s="261"/>
      <c r="AL90" s="265"/>
      <c r="AM90" s="256"/>
      <c r="AN90" s="256"/>
      <c r="AO90" s="256"/>
      <c r="AP90" s="261"/>
    </row>
    <row r="91" spans="1:42" x14ac:dyDescent="0.25">
      <c r="A91" s="493" t="s">
        <v>191</v>
      </c>
      <c r="B91" s="289">
        <v>0</v>
      </c>
      <c r="C91" s="256">
        <f>B94</f>
        <v>0</v>
      </c>
      <c r="D91" s="256">
        <f t="shared" ref="D91:AK91" si="56">C94</f>
        <v>0</v>
      </c>
      <c r="E91" s="256">
        <f t="shared" si="56"/>
        <v>0</v>
      </c>
      <c r="F91" s="256">
        <f t="shared" si="56"/>
        <v>0</v>
      </c>
      <c r="G91" s="256">
        <f t="shared" si="56"/>
        <v>0</v>
      </c>
      <c r="H91" s="256">
        <f t="shared" si="56"/>
        <v>0</v>
      </c>
      <c r="I91" s="256">
        <f t="shared" si="56"/>
        <v>0</v>
      </c>
      <c r="J91" s="256">
        <f t="shared" si="56"/>
        <v>0</v>
      </c>
      <c r="K91" s="256">
        <f t="shared" si="56"/>
        <v>0</v>
      </c>
      <c r="L91" s="256">
        <f t="shared" si="56"/>
        <v>0</v>
      </c>
      <c r="M91" s="261">
        <f t="shared" si="56"/>
        <v>0</v>
      </c>
      <c r="N91" s="288">
        <f t="shared" si="56"/>
        <v>0</v>
      </c>
      <c r="O91" s="256">
        <f t="shared" si="56"/>
        <v>0</v>
      </c>
      <c r="P91" s="256">
        <f t="shared" si="56"/>
        <v>0</v>
      </c>
      <c r="Q91" s="256">
        <f t="shared" si="56"/>
        <v>0</v>
      </c>
      <c r="R91" s="256">
        <f t="shared" si="56"/>
        <v>0</v>
      </c>
      <c r="S91" s="256">
        <f t="shared" si="56"/>
        <v>0</v>
      </c>
      <c r="T91" s="256">
        <f t="shared" si="56"/>
        <v>0</v>
      </c>
      <c r="U91" s="256">
        <f t="shared" si="56"/>
        <v>0</v>
      </c>
      <c r="V91" s="256">
        <f t="shared" si="56"/>
        <v>0</v>
      </c>
      <c r="W91" s="256">
        <f t="shared" si="56"/>
        <v>0</v>
      </c>
      <c r="X91" s="256">
        <f t="shared" si="56"/>
        <v>0</v>
      </c>
      <c r="Y91" s="261">
        <f t="shared" si="56"/>
        <v>0</v>
      </c>
      <c r="Z91" s="288">
        <f t="shared" si="56"/>
        <v>0</v>
      </c>
      <c r="AA91" s="256">
        <f t="shared" si="56"/>
        <v>0</v>
      </c>
      <c r="AB91" s="256">
        <f t="shared" si="56"/>
        <v>0</v>
      </c>
      <c r="AC91" s="261">
        <f t="shared" si="56"/>
        <v>0</v>
      </c>
      <c r="AD91" s="288">
        <f t="shared" si="56"/>
        <v>0</v>
      </c>
      <c r="AE91" s="256">
        <f t="shared" si="56"/>
        <v>0</v>
      </c>
      <c r="AF91" s="256">
        <f t="shared" si="56"/>
        <v>0</v>
      </c>
      <c r="AG91" s="261">
        <f t="shared" si="56"/>
        <v>0</v>
      </c>
      <c r="AH91" s="288">
        <f t="shared" si="56"/>
        <v>0</v>
      </c>
      <c r="AI91" s="256">
        <f t="shared" si="56"/>
        <v>0</v>
      </c>
      <c r="AJ91" s="256">
        <f t="shared" si="56"/>
        <v>0</v>
      </c>
      <c r="AK91" s="261">
        <f t="shared" si="56"/>
        <v>0</v>
      </c>
      <c r="AL91" s="266">
        <v>0</v>
      </c>
      <c r="AM91" s="257">
        <f>N91</f>
        <v>0</v>
      </c>
      <c r="AN91" s="257">
        <f>Z91</f>
        <v>0</v>
      </c>
      <c r="AO91" s="257">
        <f>AD91</f>
        <v>0</v>
      </c>
      <c r="AP91" s="262">
        <f>AH91</f>
        <v>0</v>
      </c>
    </row>
    <row r="92" spans="1:42" x14ac:dyDescent="0.25">
      <c r="A92" s="493" t="s">
        <v>186</v>
      </c>
      <c r="B92" s="289">
        <f>IF(SUM(HT_Frühphase_Anker!$B$19:$M$19)&lt;&gt;0,ROUND(HT_Frühphase_Anker!B19/SUM(HT_Frühphase_Anker!$B$19:$M$19)*'Ergebnis - Frühphasenförderung'!$B$37,2),0)</f>
        <v>0</v>
      </c>
      <c r="C92" s="257">
        <f>IF(SUM(HT_Frühphase_Anker!$B$19:$M$19)&lt;&gt;0,ROUND(HT_Frühphase_Anker!C19/SUM(HT_Frühphase_Anker!$B$19:$M$19)*'Ergebnis - Frühphasenförderung'!$B$37,2),0)</f>
        <v>0</v>
      </c>
      <c r="D92" s="257">
        <f>IF(SUM(HT_Frühphase_Anker!$B$19:$M$19)&lt;&gt;0,ROUND(HT_Frühphase_Anker!D19/SUM(HT_Frühphase_Anker!$B$19:$M$19)*'Ergebnis - Frühphasenförderung'!$B$37,2),0)</f>
        <v>0</v>
      </c>
      <c r="E92" s="257">
        <f>IF(SUM(HT_Frühphase_Anker!$B$19:$M$19)&lt;&gt;0,ROUND(HT_Frühphase_Anker!E19/SUM(HT_Frühphase_Anker!$B$19:$M$19)*'Ergebnis - Frühphasenförderung'!$B$37,2),0)</f>
        <v>0</v>
      </c>
      <c r="F92" s="257">
        <f>IF(SUM(HT_Frühphase_Anker!$B$19:$M$19)&lt;&gt;0,ROUND(HT_Frühphase_Anker!F19/SUM(HT_Frühphase_Anker!$B$19:$M$19)*'Ergebnis - Frühphasenförderung'!$B$37,2),0)</f>
        <v>0</v>
      </c>
      <c r="G92" s="257">
        <f>IF(SUM(HT_Frühphase_Anker!$B$19:$M$19)&lt;&gt;0,ROUND(HT_Frühphase_Anker!G19/SUM(HT_Frühphase_Anker!$B$19:$M$19)*'Ergebnis - Frühphasenförderung'!$B$37,2),0)</f>
        <v>0</v>
      </c>
      <c r="H92" s="257">
        <f>IF(SUM(HT_Frühphase_Anker!$B$19:$M$19)&lt;&gt;0,ROUND(HT_Frühphase_Anker!H19/SUM(HT_Frühphase_Anker!$B$19:$M$19)*'Ergebnis - Frühphasenförderung'!$B$37,2),0)</f>
        <v>0</v>
      </c>
      <c r="I92" s="257">
        <f>IF(SUM(HT_Frühphase_Anker!$B$19:$M$19)&lt;&gt;0,ROUND(HT_Frühphase_Anker!I19/SUM(HT_Frühphase_Anker!$B$19:$M$19)*'Ergebnis - Frühphasenförderung'!$B$37,2),0)</f>
        <v>0</v>
      </c>
      <c r="J92" s="257">
        <f>IF(SUM(HT_Frühphase_Anker!$B$19:$M$19)&lt;&gt;0,ROUND(HT_Frühphase_Anker!J19/SUM(HT_Frühphase_Anker!$B$19:$M$19)*'Ergebnis - Frühphasenförderung'!$B$37,2),0)</f>
        <v>0</v>
      </c>
      <c r="K92" s="257">
        <f>IF(SUM(HT_Frühphase_Anker!$B$19:$M$19)&lt;&gt;0,ROUND(HT_Frühphase_Anker!K19/SUM(HT_Frühphase_Anker!$B$19:$M$19)*'Ergebnis - Frühphasenförderung'!$B$37,2),0)</f>
        <v>0</v>
      </c>
      <c r="L92" s="257">
        <f>IF(SUM(HT_Frühphase_Anker!$B$19:$M$19)&lt;&gt;0,ROUND(HT_Frühphase_Anker!L19/SUM(HT_Frühphase_Anker!$B$19:$M$19)*'Ergebnis - Frühphasenförderung'!$B$37,2),0)</f>
        <v>0</v>
      </c>
      <c r="M92" s="355">
        <f>'Ergebnis - Frühphasenförderung'!$B$37-SUM(B92:L92)</f>
        <v>0</v>
      </c>
      <c r="N92" s="42">
        <f>IF(SUM(HT_Frühphase_Anker!$N$19:$Y$19)&lt;&gt;0,ROUND(HT_Frühphase_Anker!N19/SUM(HT_Frühphase_Anker!$N$19:$Y$19)*'Ergebnis - Frühphasenförderung'!$C$37,2),0)</f>
        <v>0</v>
      </c>
      <c r="O92" s="336">
        <f>IF(SUM(HT_Frühphase_Anker!$N$19:$Y$19)&lt;&gt;0,ROUND(HT_Frühphase_Anker!O19/SUM(HT_Frühphase_Anker!$N$19:$Y$19)*'Ergebnis - Frühphasenförderung'!$C$37,2),0)</f>
        <v>0</v>
      </c>
      <c r="P92" s="336">
        <f>IF(SUM(HT_Frühphase_Anker!$N$19:$Y$19)&lt;&gt;0,ROUND(HT_Frühphase_Anker!P19/SUM(HT_Frühphase_Anker!$N$19:$Y$19)*'Ergebnis - Frühphasenförderung'!$C$37,2),0)</f>
        <v>0</v>
      </c>
      <c r="Q92" s="336">
        <f>IF(SUM(HT_Frühphase_Anker!$N$19:$Y$19)&lt;&gt;0,ROUND(HT_Frühphase_Anker!Q19/SUM(HT_Frühphase_Anker!$N$19:$Y$19)*'Ergebnis - Frühphasenförderung'!$C$37,2),0)</f>
        <v>0</v>
      </c>
      <c r="R92" s="336">
        <f>IF(SUM(HT_Frühphase_Anker!$N$19:$Y$19)&lt;&gt;0,ROUND(HT_Frühphase_Anker!R19/SUM(HT_Frühphase_Anker!$N$19:$Y$19)*'Ergebnis - Frühphasenförderung'!$C$37,2),0)</f>
        <v>0</v>
      </c>
      <c r="S92" s="336">
        <f>IF(SUM(HT_Frühphase_Anker!$N$19:$Y$19)&lt;&gt;0,ROUND(HT_Frühphase_Anker!S19/SUM(HT_Frühphase_Anker!$N$19:$Y$19)*'Ergebnis - Frühphasenförderung'!$C$37,2),0)</f>
        <v>0</v>
      </c>
      <c r="T92" s="336">
        <f>IF(SUM(HT_Frühphase_Anker!$N$19:$Y$19)&lt;&gt;0,ROUND(HT_Frühphase_Anker!T19/SUM(HT_Frühphase_Anker!$N$19:$Y$19)*'Ergebnis - Frühphasenförderung'!$C$37,2),0)</f>
        <v>0</v>
      </c>
      <c r="U92" s="336">
        <f>IF(SUM(HT_Frühphase_Anker!$N$19:$Y$19)&lt;&gt;0,ROUND(HT_Frühphase_Anker!U19/SUM(HT_Frühphase_Anker!$N$19:$Y$19)*'Ergebnis - Frühphasenförderung'!$C$37,2),0)</f>
        <v>0</v>
      </c>
      <c r="V92" s="336">
        <f>IF(SUM(HT_Frühphase_Anker!$N$19:$Y$19)&lt;&gt;0,ROUND(HT_Frühphase_Anker!V19/SUM(HT_Frühphase_Anker!$N$19:$Y$19)*'Ergebnis - Frühphasenförderung'!$C$37,2),0)</f>
        <v>0</v>
      </c>
      <c r="W92" s="336">
        <f>IF(SUM(HT_Frühphase_Anker!$N$19:$Y$19)&lt;&gt;0,ROUND(HT_Frühphase_Anker!W19/SUM(HT_Frühphase_Anker!$N$19:$Y$19)*'Ergebnis - Frühphasenförderung'!$C$37,2),0)</f>
        <v>0</v>
      </c>
      <c r="X92" s="336">
        <f>IF(SUM(HT_Frühphase_Anker!$N$19:$Y$19)&lt;&gt;0,ROUND(HT_Frühphase_Anker!X19/SUM(HT_Frühphase_Anker!$N$19:$Y$19)*'Ergebnis - Frühphasenförderung'!$C$37,2),0)</f>
        <v>0</v>
      </c>
      <c r="Y92" s="355">
        <f>'Ergebnis - Frühphasenförderung'!$C$37-SUM(N92:X92)</f>
        <v>0</v>
      </c>
      <c r="Z92" s="42">
        <f>IF(SUM(HT_Frühphase_Anker!$Z$19:$AC$19)&lt;&gt;0,ROUND(HT_Frühphase_Anker!Z19/SUM(HT_Frühphase_Anker!$Z$19:$AC$19)*'Ergebnis - Frühphasenförderung'!$D$37,2),0)</f>
        <v>0</v>
      </c>
      <c r="AA92" s="336">
        <f>IF(SUM(HT_Frühphase_Anker!$Z$19:$AC$19)&lt;&gt;0,ROUND(HT_Frühphase_Anker!AA19/SUM(HT_Frühphase_Anker!$Z$19:$AC$19)*'Ergebnis - Frühphasenförderung'!$D$37,2),0)</f>
        <v>0</v>
      </c>
      <c r="AB92" s="336">
        <f>IF(SUM(HT_Frühphase_Anker!$Z$19:$AC$19)&lt;&gt;0,ROUND(HT_Frühphase_Anker!AB19/SUM(HT_Frühphase_Anker!$Z$19:$AC$19)*'Ergebnis - Frühphasenförderung'!$D$37,2),0)</f>
        <v>0</v>
      </c>
      <c r="AC92" s="355">
        <f>'Ergebnis - Frühphasenförderung'!$D$37-SUM(Z92:AB92)</f>
        <v>0</v>
      </c>
      <c r="AD92" s="42">
        <f>IF(SUM(HT_Frühphase_Anker!$AD$19:$AG$19)&lt;&gt;0,ROUND(HT_Frühphase_Anker!AD19/SUM(HT_Frühphase_Anker!$AD$19:$AG$19)*'Ergebnis - Frühphasenförderung'!$E$37,2),0)</f>
        <v>0</v>
      </c>
      <c r="AE92" s="336">
        <f>IF(SUM(HT_Frühphase_Anker!$AD$19:$AG$19)&lt;&gt;0,ROUND(HT_Frühphase_Anker!AE19/SUM(HT_Frühphase_Anker!$AD$19:$AG$19)*'Ergebnis - Frühphasenförderung'!$E$37,2),0)</f>
        <v>0</v>
      </c>
      <c r="AF92" s="336">
        <f>IF(SUM(HT_Frühphase_Anker!$AD$19:$AG$19)&lt;&gt;0,ROUND(HT_Frühphase_Anker!AF19/SUM(HT_Frühphase_Anker!$AD$19:$AG$19)*'Ergebnis - Frühphasenförderung'!$E$37,2),0)</f>
        <v>0</v>
      </c>
      <c r="AG92" s="355">
        <f>'Ergebnis - Frühphasenförderung'!$E$37-SUM(AD92:AF92)</f>
        <v>0</v>
      </c>
      <c r="AH92" s="42">
        <f>IF(SUM(HT_Frühphase_Anker!$AH$19:$AK$19)&lt;&gt;0,ROUND(HT_Frühphase_Anker!AH19/SUM(HT_Frühphase_Anker!$AH$19:$AK$19)*'Ergebnis - Frühphasenförderung'!$F$37,2),0)</f>
        <v>0</v>
      </c>
      <c r="AI92" s="336">
        <f>IF(SUM(HT_Frühphase_Anker!$AH$19:$AK$19)&lt;&gt;0,ROUND(HT_Frühphase_Anker!AI19/SUM(HT_Frühphase_Anker!$AH$1:$AK$19)*'Ergebnis - Frühphasenförderung'!$F$37,2),0)</f>
        <v>0</v>
      </c>
      <c r="AJ92" s="336">
        <f>IF(SUM(HT_Frühphase_Anker!$AH$19:$AK$19)&lt;&gt;0,ROUND(HT_Frühphase_Anker!AJ19/SUM(HT_Frühphase_Anker!$AH$1:$AK$19)*'Ergebnis - Frühphasenförderung'!$F$37,2),0)</f>
        <v>0</v>
      </c>
      <c r="AK92" s="355">
        <f>'Ergebnis - Frühphasenförderung'!$F$37-SUM(AH92:AJ92)</f>
        <v>0</v>
      </c>
      <c r="AL92" s="244">
        <f>SUM(B92:M92)</f>
        <v>0</v>
      </c>
      <c r="AM92" s="83">
        <f>SUM(N92:Y92)</f>
        <v>0</v>
      </c>
      <c r="AN92" s="83">
        <f>SUM(Z92:AC92)</f>
        <v>0</v>
      </c>
      <c r="AO92" s="83">
        <f>SUM(AD92:AG92)</f>
        <v>0</v>
      </c>
      <c r="AP92" s="85">
        <f>SUM(AH92:AK92)</f>
        <v>0</v>
      </c>
    </row>
    <row r="93" spans="1:42" x14ac:dyDescent="0.25">
      <c r="A93" s="493" t="s">
        <v>187</v>
      </c>
      <c r="B93" s="699"/>
      <c r="C93" s="700"/>
      <c r="D93" s="700"/>
      <c r="E93" s="700"/>
      <c r="F93" s="700"/>
      <c r="G93" s="700"/>
      <c r="H93" s="700"/>
      <c r="I93" s="700"/>
      <c r="J93" s="700"/>
      <c r="K93" s="700"/>
      <c r="L93" s="700"/>
      <c r="M93" s="701"/>
      <c r="N93" s="699"/>
      <c r="O93" s="700"/>
      <c r="P93" s="700"/>
      <c r="Q93" s="700"/>
      <c r="R93" s="700"/>
      <c r="S93" s="700"/>
      <c r="T93" s="700"/>
      <c r="U93" s="700"/>
      <c r="V93" s="700"/>
      <c r="W93" s="700"/>
      <c r="X93" s="700"/>
      <c r="Y93" s="701"/>
      <c r="Z93" s="699"/>
      <c r="AA93" s="700"/>
      <c r="AB93" s="700"/>
      <c r="AC93" s="701"/>
      <c r="AD93" s="699"/>
      <c r="AE93" s="700"/>
      <c r="AF93" s="700"/>
      <c r="AG93" s="701"/>
      <c r="AH93" s="699"/>
      <c r="AI93" s="700"/>
      <c r="AJ93" s="700"/>
      <c r="AK93" s="701"/>
      <c r="AL93" s="244">
        <f>SUM(B93:M93)</f>
        <v>0</v>
      </c>
      <c r="AM93" s="83">
        <f>SUM(N93:Y93)</f>
        <v>0</v>
      </c>
      <c r="AN93" s="83">
        <f>SUM(Z93:AC93)</f>
        <v>0</v>
      </c>
      <c r="AO93" s="83">
        <f>SUM(AD93:AG93)</f>
        <v>0</v>
      </c>
      <c r="AP93" s="85">
        <f>SUM(AH93:AK93)</f>
        <v>0</v>
      </c>
    </row>
    <row r="94" spans="1:42" x14ac:dyDescent="0.25">
      <c r="A94" s="493" t="s">
        <v>192</v>
      </c>
      <c r="B94" s="288">
        <f t="shared" ref="B94:AK94" si="57">B91+B92-B93</f>
        <v>0</v>
      </c>
      <c r="C94" s="256">
        <f t="shared" si="57"/>
        <v>0</v>
      </c>
      <c r="D94" s="256">
        <f t="shared" si="57"/>
        <v>0</v>
      </c>
      <c r="E94" s="256">
        <f t="shared" si="57"/>
        <v>0</v>
      </c>
      <c r="F94" s="256">
        <f t="shared" si="57"/>
        <v>0</v>
      </c>
      <c r="G94" s="256">
        <f t="shared" si="57"/>
        <v>0</v>
      </c>
      <c r="H94" s="256">
        <f t="shared" si="57"/>
        <v>0</v>
      </c>
      <c r="I94" s="256">
        <f t="shared" si="57"/>
        <v>0</v>
      </c>
      <c r="J94" s="256">
        <f t="shared" si="57"/>
        <v>0</v>
      </c>
      <c r="K94" s="256">
        <f t="shared" si="57"/>
        <v>0</v>
      </c>
      <c r="L94" s="256">
        <f t="shared" si="57"/>
        <v>0</v>
      </c>
      <c r="M94" s="261">
        <f t="shared" si="57"/>
        <v>0</v>
      </c>
      <c r="N94" s="288">
        <f t="shared" si="57"/>
        <v>0</v>
      </c>
      <c r="O94" s="256">
        <f t="shared" si="57"/>
        <v>0</v>
      </c>
      <c r="P94" s="256">
        <f t="shared" si="57"/>
        <v>0</v>
      </c>
      <c r="Q94" s="256">
        <f t="shared" si="57"/>
        <v>0</v>
      </c>
      <c r="R94" s="256">
        <f t="shared" si="57"/>
        <v>0</v>
      </c>
      <c r="S94" s="256">
        <f t="shared" si="57"/>
        <v>0</v>
      </c>
      <c r="T94" s="256">
        <f t="shared" si="57"/>
        <v>0</v>
      </c>
      <c r="U94" s="256">
        <f t="shared" si="57"/>
        <v>0</v>
      </c>
      <c r="V94" s="256">
        <f t="shared" si="57"/>
        <v>0</v>
      </c>
      <c r="W94" s="256">
        <f t="shared" si="57"/>
        <v>0</v>
      </c>
      <c r="X94" s="256">
        <f t="shared" si="57"/>
        <v>0</v>
      </c>
      <c r="Y94" s="261">
        <f t="shared" si="57"/>
        <v>0</v>
      </c>
      <c r="Z94" s="288">
        <f t="shared" si="57"/>
        <v>0</v>
      </c>
      <c r="AA94" s="256">
        <f t="shared" si="57"/>
        <v>0</v>
      </c>
      <c r="AB94" s="256">
        <f t="shared" si="57"/>
        <v>0</v>
      </c>
      <c r="AC94" s="261">
        <f t="shared" si="57"/>
        <v>0</v>
      </c>
      <c r="AD94" s="288">
        <f t="shared" si="57"/>
        <v>0</v>
      </c>
      <c r="AE94" s="256">
        <f t="shared" si="57"/>
        <v>0</v>
      </c>
      <c r="AF94" s="256">
        <f t="shared" si="57"/>
        <v>0</v>
      </c>
      <c r="AG94" s="261">
        <f t="shared" si="57"/>
        <v>0</v>
      </c>
      <c r="AH94" s="288">
        <f t="shared" si="57"/>
        <v>0</v>
      </c>
      <c r="AI94" s="256">
        <f t="shared" si="57"/>
        <v>0</v>
      </c>
      <c r="AJ94" s="256">
        <f t="shared" si="57"/>
        <v>0</v>
      </c>
      <c r="AK94" s="261">
        <f t="shared" si="57"/>
        <v>0</v>
      </c>
      <c r="AL94" s="265">
        <f>M94</f>
        <v>0</v>
      </c>
      <c r="AM94" s="256">
        <f>Y94</f>
        <v>0</v>
      </c>
      <c r="AN94" s="256">
        <f>AC94</f>
        <v>0</v>
      </c>
      <c r="AO94" s="256">
        <f>AG94</f>
        <v>0</v>
      </c>
      <c r="AP94" s="261">
        <f>AK94</f>
        <v>0</v>
      </c>
    </row>
    <row r="95" spans="1:42" x14ac:dyDescent="0.25">
      <c r="A95" s="493" t="s">
        <v>188</v>
      </c>
      <c r="B95" s="288">
        <f t="shared" ref="B95:AP95" si="58">(B91+B94)/2</f>
        <v>0</v>
      </c>
      <c r="C95" s="256">
        <f t="shared" si="58"/>
        <v>0</v>
      </c>
      <c r="D95" s="256">
        <f t="shared" si="58"/>
        <v>0</v>
      </c>
      <c r="E95" s="256">
        <f t="shared" si="58"/>
        <v>0</v>
      </c>
      <c r="F95" s="256">
        <f t="shared" si="58"/>
        <v>0</v>
      </c>
      <c r="G95" s="256">
        <f t="shared" si="58"/>
        <v>0</v>
      </c>
      <c r="H95" s="256">
        <f t="shared" si="58"/>
        <v>0</v>
      </c>
      <c r="I95" s="256">
        <f t="shared" si="58"/>
        <v>0</v>
      </c>
      <c r="J95" s="256">
        <f t="shared" si="58"/>
        <v>0</v>
      </c>
      <c r="K95" s="256">
        <f t="shared" si="58"/>
        <v>0</v>
      </c>
      <c r="L95" s="256">
        <f t="shared" si="58"/>
        <v>0</v>
      </c>
      <c r="M95" s="261">
        <f t="shared" si="58"/>
        <v>0</v>
      </c>
      <c r="N95" s="288">
        <f t="shared" si="58"/>
        <v>0</v>
      </c>
      <c r="O95" s="256">
        <f t="shared" si="58"/>
        <v>0</v>
      </c>
      <c r="P95" s="256">
        <f t="shared" si="58"/>
        <v>0</v>
      </c>
      <c r="Q95" s="256">
        <f t="shared" si="58"/>
        <v>0</v>
      </c>
      <c r="R95" s="256">
        <f t="shared" si="58"/>
        <v>0</v>
      </c>
      <c r="S95" s="256">
        <f t="shared" si="58"/>
        <v>0</v>
      </c>
      <c r="T95" s="256">
        <f t="shared" si="58"/>
        <v>0</v>
      </c>
      <c r="U95" s="256">
        <f t="shared" si="58"/>
        <v>0</v>
      </c>
      <c r="V95" s="256">
        <f t="shared" si="58"/>
        <v>0</v>
      </c>
      <c r="W95" s="256">
        <f t="shared" si="58"/>
        <v>0</v>
      </c>
      <c r="X95" s="256">
        <f t="shared" si="58"/>
        <v>0</v>
      </c>
      <c r="Y95" s="261">
        <f t="shared" si="58"/>
        <v>0</v>
      </c>
      <c r="Z95" s="288">
        <f t="shared" si="58"/>
        <v>0</v>
      </c>
      <c r="AA95" s="256">
        <f t="shared" si="58"/>
        <v>0</v>
      </c>
      <c r="AB95" s="256">
        <f t="shared" si="58"/>
        <v>0</v>
      </c>
      <c r="AC95" s="261">
        <f t="shared" si="58"/>
        <v>0</v>
      </c>
      <c r="AD95" s="288">
        <f t="shared" si="58"/>
        <v>0</v>
      </c>
      <c r="AE95" s="256">
        <f t="shared" si="58"/>
        <v>0</v>
      </c>
      <c r="AF95" s="256">
        <f t="shared" si="58"/>
        <v>0</v>
      </c>
      <c r="AG95" s="261">
        <f t="shared" si="58"/>
        <v>0</v>
      </c>
      <c r="AH95" s="288">
        <f t="shared" si="58"/>
        <v>0</v>
      </c>
      <c r="AI95" s="256">
        <f t="shared" si="58"/>
        <v>0</v>
      </c>
      <c r="AJ95" s="256">
        <f t="shared" si="58"/>
        <v>0</v>
      </c>
      <c r="AK95" s="261">
        <f t="shared" si="58"/>
        <v>0</v>
      </c>
      <c r="AL95" s="265">
        <f t="shared" si="58"/>
        <v>0</v>
      </c>
      <c r="AM95" s="256">
        <f t="shared" si="58"/>
        <v>0</v>
      </c>
      <c r="AN95" s="256">
        <f t="shared" si="58"/>
        <v>0</v>
      </c>
      <c r="AO95" s="256">
        <f t="shared" si="58"/>
        <v>0</v>
      </c>
      <c r="AP95" s="261">
        <f t="shared" si="58"/>
        <v>0</v>
      </c>
    </row>
    <row r="96" spans="1:42" x14ac:dyDescent="0.25">
      <c r="A96" s="493" t="s">
        <v>293</v>
      </c>
      <c r="B96" s="288">
        <f t="shared" ref="B96:Y96" si="59">ROUND(B95*$A97/12,2)</f>
        <v>0</v>
      </c>
      <c r="C96" s="256">
        <f t="shared" si="59"/>
        <v>0</v>
      </c>
      <c r="D96" s="256">
        <f t="shared" si="59"/>
        <v>0</v>
      </c>
      <c r="E96" s="256">
        <f t="shared" si="59"/>
        <v>0</v>
      </c>
      <c r="F96" s="256">
        <f t="shared" si="59"/>
        <v>0</v>
      </c>
      <c r="G96" s="256">
        <f t="shared" si="59"/>
        <v>0</v>
      </c>
      <c r="H96" s="256">
        <f t="shared" si="59"/>
        <v>0</v>
      </c>
      <c r="I96" s="256">
        <f t="shared" si="59"/>
        <v>0</v>
      </c>
      <c r="J96" s="256">
        <f t="shared" si="59"/>
        <v>0</v>
      </c>
      <c r="K96" s="256">
        <f t="shared" si="59"/>
        <v>0</v>
      </c>
      <c r="L96" s="256">
        <f t="shared" si="59"/>
        <v>0</v>
      </c>
      <c r="M96" s="261">
        <f t="shared" si="59"/>
        <v>0</v>
      </c>
      <c r="N96" s="288">
        <f t="shared" si="59"/>
        <v>0</v>
      </c>
      <c r="O96" s="256">
        <f t="shared" si="59"/>
        <v>0</v>
      </c>
      <c r="P96" s="256">
        <f t="shared" si="59"/>
        <v>0</v>
      </c>
      <c r="Q96" s="256">
        <f t="shared" si="59"/>
        <v>0</v>
      </c>
      <c r="R96" s="256">
        <f t="shared" si="59"/>
        <v>0</v>
      </c>
      <c r="S96" s="256">
        <f t="shared" si="59"/>
        <v>0</v>
      </c>
      <c r="T96" s="256">
        <f t="shared" si="59"/>
        <v>0</v>
      </c>
      <c r="U96" s="256">
        <f t="shared" si="59"/>
        <v>0</v>
      </c>
      <c r="V96" s="256">
        <f t="shared" si="59"/>
        <v>0</v>
      </c>
      <c r="W96" s="256">
        <f t="shared" si="59"/>
        <v>0</v>
      </c>
      <c r="X96" s="256">
        <f t="shared" si="59"/>
        <v>0</v>
      </c>
      <c r="Y96" s="261">
        <f t="shared" si="59"/>
        <v>0</v>
      </c>
      <c r="Z96" s="288">
        <f t="shared" ref="Z96:AK96" si="60">ROUND(Z95*$A97/4,2)</f>
        <v>0</v>
      </c>
      <c r="AA96" s="256">
        <f t="shared" si="60"/>
        <v>0</v>
      </c>
      <c r="AB96" s="256">
        <f t="shared" si="60"/>
        <v>0</v>
      </c>
      <c r="AC96" s="261">
        <f t="shared" si="60"/>
        <v>0</v>
      </c>
      <c r="AD96" s="288">
        <f t="shared" si="60"/>
        <v>0</v>
      </c>
      <c r="AE96" s="256">
        <f t="shared" si="60"/>
        <v>0</v>
      </c>
      <c r="AF96" s="256">
        <f t="shared" si="60"/>
        <v>0</v>
      </c>
      <c r="AG96" s="261">
        <f t="shared" si="60"/>
        <v>0</v>
      </c>
      <c r="AH96" s="288">
        <f t="shared" si="60"/>
        <v>0</v>
      </c>
      <c r="AI96" s="256">
        <f t="shared" si="60"/>
        <v>0</v>
      </c>
      <c r="AJ96" s="256">
        <f t="shared" si="60"/>
        <v>0</v>
      </c>
      <c r="AK96" s="261">
        <f t="shared" si="60"/>
        <v>0</v>
      </c>
      <c r="AL96" s="84">
        <f>SUM(B96:M96)</f>
        <v>0</v>
      </c>
      <c r="AM96" s="83">
        <f>SUM(N96:Y96)</f>
        <v>0</v>
      </c>
      <c r="AN96" s="83">
        <f>SUM(Z96:AC96)</f>
        <v>0</v>
      </c>
      <c r="AO96" s="83">
        <f>SUM(AD96:AG96)</f>
        <v>0</v>
      </c>
      <c r="AP96" s="85">
        <f>SUM(AH96:AK96)</f>
        <v>0</v>
      </c>
    </row>
    <row r="97" spans="1:42" x14ac:dyDescent="0.25">
      <c r="A97" s="577">
        <f>Zins_FP1</f>
        <v>0</v>
      </c>
      <c r="B97" s="496"/>
      <c r="C97" s="497"/>
      <c r="D97" s="497"/>
      <c r="E97" s="497"/>
      <c r="F97" s="497"/>
      <c r="G97" s="497"/>
      <c r="H97" s="497"/>
      <c r="I97" s="497"/>
      <c r="J97" s="497"/>
      <c r="K97" s="497"/>
      <c r="L97" s="497"/>
      <c r="M97" s="498"/>
      <c r="N97" s="496"/>
      <c r="O97" s="497"/>
      <c r="P97" s="497"/>
      <c r="Q97" s="497"/>
      <c r="R97" s="497"/>
      <c r="S97" s="497"/>
      <c r="T97" s="497"/>
      <c r="U97" s="497"/>
      <c r="V97" s="497"/>
      <c r="W97" s="497"/>
      <c r="X97" s="497"/>
      <c r="Y97" s="498"/>
      <c r="Z97" s="496"/>
      <c r="AA97" s="497"/>
      <c r="AB97" s="497"/>
      <c r="AC97" s="498"/>
      <c r="AD97" s="496"/>
      <c r="AE97" s="497"/>
      <c r="AF97" s="497"/>
      <c r="AG97" s="498"/>
      <c r="AH97" s="496"/>
      <c r="AI97" s="497"/>
      <c r="AJ97" s="497"/>
      <c r="AK97" s="498"/>
      <c r="AL97" s="504"/>
      <c r="AM97" s="258"/>
      <c r="AN97" s="258"/>
      <c r="AO97" s="258"/>
      <c r="AP97" s="263"/>
    </row>
    <row r="98" spans="1:42" x14ac:dyDescent="0.25">
      <c r="A98" s="492" t="s">
        <v>201</v>
      </c>
      <c r="B98" s="218"/>
      <c r="C98" s="212"/>
      <c r="D98" s="212"/>
      <c r="E98" s="212"/>
      <c r="F98" s="212"/>
      <c r="G98" s="212"/>
      <c r="H98" s="212"/>
      <c r="I98" s="212"/>
      <c r="J98" s="212"/>
      <c r="K98" s="212"/>
      <c r="L98" s="212"/>
      <c r="M98" s="264"/>
      <c r="N98" s="218"/>
      <c r="O98" s="212"/>
      <c r="P98" s="212"/>
      <c r="Q98" s="212"/>
      <c r="R98" s="212"/>
      <c r="S98" s="212"/>
      <c r="T98" s="212"/>
      <c r="U98" s="212"/>
      <c r="V98" s="212"/>
      <c r="W98" s="212"/>
      <c r="X98" s="212"/>
      <c r="Y98" s="264"/>
      <c r="Z98" s="218"/>
      <c r="AA98" s="212"/>
      <c r="AB98" s="212"/>
      <c r="AC98" s="264"/>
      <c r="AD98" s="218"/>
      <c r="AE98" s="212"/>
      <c r="AF98" s="212"/>
      <c r="AG98" s="264"/>
      <c r="AH98" s="218"/>
      <c r="AI98" s="212"/>
      <c r="AJ98" s="212"/>
      <c r="AK98" s="264"/>
      <c r="AL98" s="267"/>
      <c r="AM98" s="212"/>
      <c r="AN98" s="212"/>
      <c r="AO98" s="212"/>
      <c r="AP98" s="264"/>
    </row>
    <row r="99" spans="1:42" x14ac:dyDescent="0.25">
      <c r="A99" s="493" t="s">
        <v>191</v>
      </c>
      <c r="B99" s="289">
        <v>0</v>
      </c>
      <c r="C99" s="256">
        <f>B102</f>
        <v>0</v>
      </c>
      <c r="D99" s="256">
        <f t="shared" ref="D99:AK99" si="61">C102</f>
        <v>0</v>
      </c>
      <c r="E99" s="256">
        <f t="shared" si="61"/>
        <v>0</v>
      </c>
      <c r="F99" s="256">
        <f t="shared" si="61"/>
        <v>0</v>
      </c>
      <c r="G99" s="256">
        <f t="shared" si="61"/>
        <v>0</v>
      </c>
      <c r="H99" s="256">
        <f t="shared" si="61"/>
        <v>0</v>
      </c>
      <c r="I99" s="256">
        <f t="shared" si="61"/>
        <v>0</v>
      </c>
      <c r="J99" s="256">
        <f t="shared" si="61"/>
        <v>0</v>
      </c>
      <c r="K99" s="256">
        <f t="shared" si="61"/>
        <v>0</v>
      </c>
      <c r="L99" s="256">
        <f t="shared" si="61"/>
        <v>0</v>
      </c>
      <c r="M99" s="261">
        <f t="shared" si="61"/>
        <v>0</v>
      </c>
      <c r="N99" s="288">
        <f t="shared" si="61"/>
        <v>0</v>
      </c>
      <c r="O99" s="256">
        <f t="shared" si="61"/>
        <v>0</v>
      </c>
      <c r="P99" s="256">
        <f t="shared" si="61"/>
        <v>0</v>
      </c>
      <c r="Q99" s="256">
        <f t="shared" si="61"/>
        <v>0</v>
      </c>
      <c r="R99" s="256">
        <f t="shared" si="61"/>
        <v>0</v>
      </c>
      <c r="S99" s="256">
        <f t="shared" si="61"/>
        <v>0</v>
      </c>
      <c r="T99" s="256">
        <f t="shared" si="61"/>
        <v>0</v>
      </c>
      <c r="U99" s="256">
        <f t="shared" si="61"/>
        <v>0</v>
      </c>
      <c r="V99" s="256">
        <f t="shared" si="61"/>
        <v>0</v>
      </c>
      <c r="W99" s="256">
        <f t="shared" si="61"/>
        <v>0</v>
      </c>
      <c r="X99" s="256">
        <f t="shared" si="61"/>
        <v>0</v>
      </c>
      <c r="Y99" s="261">
        <f t="shared" si="61"/>
        <v>0</v>
      </c>
      <c r="Z99" s="288">
        <f t="shared" si="61"/>
        <v>0</v>
      </c>
      <c r="AA99" s="256">
        <f t="shared" si="61"/>
        <v>0</v>
      </c>
      <c r="AB99" s="256">
        <f t="shared" si="61"/>
        <v>0</v>
      </c>
      <c r="AC99" s="261">
        <f t="shared" si="61"/>
        <v>0</v>
      </c>
      <c r="AD99" s="288">
        <f t="shared" si="61"/>
        <v>0</v>
      </c>
      <c r="AE99" s="256">
        <f t="shared" si="61"/>
        <v>0</v>
      </c>
      <c r="AF99" s="256">
        <f t="shared" si="61"/>
        <v>0</v>
      </c>
      <c r="AG99" s="261">
        <f t="shared" si="61"/>
        <v>0</v>
      </c>
      <c r="AH99" s="288">
        <f t="shared" si="61"/>
        <v>0</v>
      </c>
      <c r="AI99" s="256">
        <f t="shared" si="61"/>
        <v>0</v>
      </c>
      <c r="AJ99" s="256">
        <f t="shared" si="61"/>
        <v>0</v>
      </c>
      <c r="AK99" s="261">
        <f t="shared" si="61"/>
        <v>0</v>
      </c>
      <c r="AL99" s="266">
        <v>0</v>
      </c>
      <c r="AM99" s="257">
        <f>N99</f>
        <v>0</v>
      </c>
      <c r="AN99" s="257">
        <f>Z99</f>
        <v>0</v>
      </c>
      <c r="AO99" s="257">
        <f>AD99</f>
        <v>0</v>
      </c>
      <c r="AP99" s="262">
        <f>AH99</f>
        <v>0</v>
      </c>
    </row>
    <row r="100" spans="1:42" x14ac:dyDescent="0.25">
      <c r="A100" s="493" t="s">
        <v>186</v>
      </c>
      <c r="B100" s="289">
        <f>IF(SUM(HT_Frühphase_Anker!$B$23:$M$23)&lt;&gt;0,ROUND(HT_Frühphase_Anker!B23/SUM(HT_Frühphase_Anker!$B$23:$M$23)*'Ergebnis - Frühphasenförderung'!$B$53,2),0)</f>
        <v>0</v>
      </c>
      <c r="C100" s="257">
        <f>IF(SUM(HT_Frühphase_Anker!$B$23:$M$23)&lt;&gt;0,ROUND(HT_Frühphase_Anker!C23/SUM(HT_Frühphase_Anker!$B$23:$M$23)*'Ergebnis - Frühphasenförderung'!$B$53,2),0)</f>
        <v>0</v>
      </c>
      <c r="D100" s="257">
        <f>IF(SUM(HT_Frühphase_Anker!$B$23:$M$23)&lt;&gt;0,ROUND(HT_Frühphase_Anker!D23/SUM(HT_Frühphase_Anker!$B$23:$M$23)*'Ergebnis - Frühphasenförderung'!$B$53,2),0)</f>
        <v>0</v>
      </c>
      <c r="E100" s="257">
        <f>IF(SUM(HT_Frühphase_Anker!$B$23:$M$23)&lt;&gt;0,ROUND(HT_Frühphase_Anker!E23/SUM(HT_Frühphase_Anker!$B$23:$M$23)*'Ergebnis - Frühphasenförderung'!$B$53,2),0)</f>
        <v>0</v>
      </c>
      <c r="F100" s="257">
        <f>IF(SUM(HT_Frühphase_Anker!$B$23:$M$23)&lt;&gt;0,ROUND(HT_Frühphase_Anker!F23/SUM(HT_Frühphase_Anker!$B$23:$M$23)*'Ergebnis - Frühphasenförderung'!$B$53,2),0)</f>
        <v>0</v>
      </c>
      <c r="G100" s="257">
        <f>IF(SUM(HT_Frühphase_Anker!$B$23:$M$23)&lt;&gt;0,ROUND(HT_Frühphase_Anker!G23/SUM(HT_Frühphase_Anker!$B$23:$M$23)*'Ergebnis - Frühphasenförderung'!$B$53,2),0)</f>
        <v>0</v>
      </c>
      <c r="H100" s="257">
        <f>IF(SUM(HT_Frühphase_Anker!$B$23:$M$23)&lt;&gt;0,ROUND(HT_Frühphase_Anker!H23/SUM(HT_Frühphase_Anker!$B$23:$M$23)*'Ergebnis - Frühphasenförderung'!$B$53,2),0)</f>
        <v>0</v>
      </c>
      <c r="I100" s="257">
        <f>IF(SUM(HT_Frühphase_Anker!$B$23:$M$23)&lt;&gt;0,ROUND(HT_Frühphase_Anker!I23/SUM(HT_Frühphase_Anker!$B$23:$M$23)*'Ergebnis - Frühphasenförderung'!$B$53,2),0)</f>
        <v>0</v>
      </c>
      <c r="J100" s="257">
        <f>IF(SUM(HT_Frühphase_Anker!$B$23:$M$23)&lt;&gt;0,ROUND(HT_Frühphase_Anker!J23/SUM(HT_Frühphase_Anker!$B$23:$M$23)*'Ergebnis - Frühphasenförderung'!$B$53,2),0)</f>
        <v>0</v>
      </c>
      <c r="K100" s="257">
        <f>IF(SUM(HT_Frühphase_Anker!$B$23:$M$23)&lt;&gt;0,ROUND(HT_Frühphase_Anker!K23/SUM(HT_Frühphase_Anker!$B$23:$M$23)*'Ergebnis - Frühphasenförderung'!$B$53,2),0)</f>
        <v>0</v>
      </c>
      <c r="L100" s="257">
        <f>IF(SUM(HT_Frühphase_Anker!$B$23:$M$23)&lt;&gt;0,ROUND(HT_Frühphase_Anker!L23/SUM(HT_Frühphase_Anker!$B$23:$M$23)*'Ergebnis - Frühphasenförderung'!$B$53,2),0)</f>
        <v>0</v>
      </c>
      <c r="M100" s="355">
        <f>'Ergebnis - Frühphasenförderung'!$B$53-SUM(B100:L100)</f>
        <v>0</v>
      </c>
      <c r="N100" s="42">
        <f>IF(SUM(HT_Frühphase_Anker!$N$23:$Y$23)&lt;&gt;0,ROUND(HT_Frühphase_Anker!N23/SUM(HT_Frühphase_Anker!$N$23:$Y$23)*'Ergebnis - Frühphasenförderung'!$C$53,2),0)</f>
        <v>0</v>
      </c>
      <c r="O100" s="336">
        <f>IF(SUM(HT_Frühphase_Anker!$N$23:$Y$23)&lt;&gt;0,ROUND(HT_Frühphase_Anker!O23/SUM(HT_Frühphase_Anker!$N$23:$Y$23)*'Ergebnis - Frühphasenförderung'!$C$53,2),0)</f>
        <v>0</v>
      </c>
      <c r="P100" s="336">
        <f>IF(SUM(HT_Frühphase_Anker!$N$23:$Y$23)&lt;&gt;0,ROUND(HT_Frühphase_Anker!P23/SUM(HT_Frühphase_Anker!$N$23:$Y$23)*'Ergebnis - Frühphasenförderung'!$C$53,2),0)</f>
        <v>0</v>
      </c>
      <c r="Q100" s="336">
        <f>IF(SUM(HT_Frühphase_Anker!$N$23:$Y$23)&lt;&gt;0,ROUND(HT_Frühphase_Anker!Q23/SUM(HT_Frühphase_Anker!$N$23:$Y$23)*'Ergebnis - Frühphasenförderung'!$C$53,2),0)</f>
        <v>0</v>
      </c>
      <c r="R100" s="336">
        <f>IF(SUM(HT_Frühphase_Anker!$N$23:$Y$23)&lt;&gt;0,ROUND(HT_Frühphase_Anker!R23/SUM(HT_Frühphase_Anker!$N$23:$Y$23)*'Ergebnis - Frühphasenförderung'!$C$53,2),0)</f>
        <v>0</v>
      </c>
      <c r="S100" s="336">
        <f>IF(SUM(HT_Frühphase_Anker!$N$23:$Y$23)&lt;&gt;0,ROUND(HT_Frühphase_Anker!S23/SUM(HT_Frühphase_Anker!$N$23:$Y$23)*'Ergebnis - Frühphasenförderung'!$C$53,2),0)</f>
        <v>0</v>
      </c>
      <c r="T100" s="336">
        <f>IF(SUM(HT_Frühphase_Anker!$N$23:$Y$23)&lt;&gt;0,ROUND(HT_Frühphase_Anker!T23/SUM(HT_Frühphase_Anker!$N$23:$Y$23)*'Ergebnis - Frühphasenförderung'!$C$53,2),0)</f>
        <v>0</v>
      </c>
      <c r="U100" s="336">
        <f>IF(SUM(HT_Frühphase_Anker!$N$23:$Y$23)&lt;&gt;0,ROUND(HT_Frühphase_Anker!U23/SUM(HT_Frühphase_Anker!$N$23:$Y$23)*'Ergebnis - Frühphasenförderung'!$C$53,2),0)</f>
        <v>0</v>
      </c>
      <c r="V100" s="336">
        <f>IF(SUM(HT_Frühphase_Anker!$N$23:$Y$23)&lt;&gt;0,ROUND(HT_Frühphase_Anker!V23/SUM(HT_Frühphase_Anker!$N$23:$Y$23)*'Ergebnis - Frühphasenförderung'!$C$53,2),0)</f>
        <v>0</v>
      </c>
      <c r="W100" s="336">
        <f>IF(SUM(HT_Frühphase_Anker!$N$23:$Y$23)&lt;&gt;0,ROUND(HT_Frühphase_Anker!W23/SUM(HT_Frühphase_Anker!$N$23:$Y$23)*'Ergebnis - Frühphasenförderung'!$C$53,2),0)</f>
        <v>0</v>
      </c>
      <c r="X100" s="336">
        <f>IF(SUM(HT_Frühphase_Anker!$N$23:$Y$23)&lt;&gt;0,ROUND(HT_Frühphase_Anker!X23/SUM(HT_Frühphase_Anker!$N$23:$Y$23)*'Ergebnis - Frühphasenförderung'!$C$53,2),0)</f>
        <v>0</v>
      </c>
      <c r="Y100" s="355">
        <f>'Ergebnis - Frühphasenförderung'!$C$53-SUM(N100:X100)</f>
        <v>0</v>
      </c>
      <c r="Z100" s="42">
        <f>IF(SUM(HT_Frühphase_Anker!$Z$23:$AC$23)&lt;&gt;0,ROUND(HT_Frühphase_Anker!Z23/SUM(HT_Frühphase_Anker!$Z$23:$AC$23)*'Ergebnis - Frühphasenförderung'!$D$53,2),0)</f>
        <v>0</v>
      </c>
      <c r="AA100" s="336">
        <f>IF(SUM(HT_Frühphase_Anker!$Z$23:$AC$23)&lt;&gt;0,ROUND(HT_Frühphase_Anker!AA23/SUM(HT_Frühphase_Anker!$Z$23:$AC$23)*'Ergebnis - Frühphasenförderung'!$D$53,2),0)</f>
        <v>0</v>
      </c>
      <c r="AB100" s="336">
        <f>IF(SUM(HT_Frühphase_Anker!$Z$23:$AC$23)&lt;&gt;0,ROUND(HT_Frühphase_Anker!AB23/SUM(HT_Frühphase_Anker!$Z$23:$AC$23)*'Ergebnis - Frühphasenförderung'!$D$53,2),0)</f>
        <v>0</v>
      </c>
      <c r="AC100" s="355">
        <f>'Ergebnis - Frühphasenförderung'!$D$53-SUM(Z100:AB100)</f>
        <v>0</v>
      </c>
      <c r="AD100" s="42">
        <f>IF(SUM(HT_Frühphase_Anker!$AD$23:$AG$23)&lt;&gt;0,ROUND(HT_Frühphase_Anker!AD23/SUM(HT_Frühphase_Anker!$AD$23:$AG$23)*'Ergebnis - Frühphasenförderung'!$E$53,2),0)</f>
        <v>0</v>
      </c>
      <c r="AE100" s="336">
        <f>IF(SUM(HT_Frühphase_Anker!$AD$23:$AG$23)&lt;&gt;0,ROUND(HT_Frühphase_Anker!AE23/SUM(HT_Frühphase_Anker!$AD$23:$AG$23)*'Ergebnis - Frühphasenförderung'!$E$53,2),0)</f>
        <v>0</v>
      </c>
      <c r="AF100" s="336">
        <f>IF(SUM(HT_Frühphase_Anker!$AD$23:$AG$23)&lt;&gt;0,ROUND(HT_Frühphase_Anker!AF23/SUM(HT_Frühphase_Anker!$AD$23:$AG$23)*'Ergebnis - Frühphasenförderung'!$E$53,2),0)</f>
        <v>0</v>
      </c>
      <c r="AG100" s="355">
        <f>'Ergebnis - Frühphasenförderung'!$E$53-SUM(AD100:AF100)</f>
        <v>0</v>
      </c>
      <c r="AH100" s="42">
        <f>IF(SUM(HT_Frühphase_Anker!$AH$23:$AK$23)&lt;&gt;0,ROUND(HT_Frühphase_Anker!AH23/SUM(HT_Frühphase_Anker!$AH$23:$AK$23)*'Ergebnis - Frühphasenförderung'!$F$53,2),0)</f>
        <v>0</v>
      </c>
      <c r="AI100" s="336">
        <f>IF(SUM(HT_Frühphase_Anker!$AH$23:$AK$23)&lt;&gt;0,ROUND(HT_Frühphase_Anker!AI23/SUM(HT_Frühphase_Anker!$AH$23:$AK$23)*'Ergebnis - Frühphasenförderung'!$F$53,2),0)</f>
        <v>0</v>
      </c>
      <c r="AJ100" s="336">
        <f>IF(SUM(HT_Frühphase_Anker!$AH$23:$AK$23)&lt;&gt;0,ROUND(HT_Frühphase_Anker!AJ23/SUM(HT_Frühphase_Anker!$AH$23:$AK$23)*'Ergebnis - Frühphasenförderung'!$F$53,2),0)</f>
        <v>0</v>
      </c>
      <c r="AK100" s="355">
        <f>'Ergebnis - Frühphasenförderung'!$F$53-SUM(AH100:AJ100)</f>
        <v>0</v>
      </c>
      <c r="AL100" s="244">
        <f>SUM(B100:M100)</f>
        <v>0</v>
      </c>
      <c r="AM100" s="83">
        <f>SUM(N100:Y100)</f>
        <v>0</v>
      </c>
      <c r="AN100" s="83">
        <f>SUM(Z100:AC100)</f>
        <v>0</v>
      </c>
      <c r="AO100" s="83">
        <f>SUM(AD100:AG100)</f>
        <v>0</v>
      </c>
      <c r="AP100" s="85">
        <f>SUM(AH100:AK100)</f>
        <v>0</v>
      </c>
    </row>
    <row r="101" spans="1:42" x14ac:dyDescent="0.25">
      <c r="A101" s="493" t="s">
        <v>187</v>
      </c>
      <c r="B101" s="699"/>
      <c r="C101" s="700"/>
      <c r="D101" s="700"/>
      <c r="E101" s="700"/>
      <c r="F101" s="700"/>
      <c r="G101" s="700"/>
      <c r="H101" s="700"/>
      <c r="I101" s="700"/>
      <c r="J101" s="700"/>
      <c r="K101" s="700"/>
      <c r="L101" s="700"/>
      <c r="M101" s="701"/>
      <c r="N101" s="699"/>
      <c r="O101" s="700"/>
      <c r="P101" s="700"/>
      <c r="Q101" s="700"/>
      <c r="R101" s="700"/>
      <c r="S101" s="700"/>
      <c r="T101" s="700"/>
      <c r="U101" s="700"/>
      <c r="V101" s="700"/>
      <c r="W101" s="700"/>
      <c r="X101" s="700"/>
      <c r="Y101" s="701"/>
      <c r="Z101" s="699"/>
      <c r="AA101" s="700"/>
      <c r="AB101" s="700"/>
      <c r="AC101" s="701"/>
      <c r="AD101" s="699"/>
      <c r="AE101" s="700"/>
      <c r="AF101" s="700"/>
      <c r="AG101" s="701"/>
      <c r="AH101" s="699"/>
      <c r="AI101" s="700"/>
      <c r="AJ101" s="700"/>
      <c r="AK101" s="701"/>
      <c r="AL101" s="244">
        <f>SUM(B101:M101)</f>
        <v>0</v>
      </c>
      <c r="AM101" s="83">
        <f>SUM(N101:Y101)</f>
        <v>0</v>
      </c>
      <c r="AN101" s="83">
        <f>SUM(Z101:AC101)</f>
        <v>0</v>
      </c>
      <c r="AO101" s="83">
        <f>SUM(AD101:AG101)</f>
        <v>0</v>
      </c>
      <c r="AP101" s="85">
        <f>SUM(AH101:AK101)</f>
        <v>0</v>
      </c>
    </row>
    <row r="102" spans="1:42" x14ac:dyDescent="0.25">
      <c r="A102" s="493" t="s">
        <v>192</v>
      </c>
      <c r="B102" s="288">
        <f t="shared" ref="B102:AK102" si="62">B99+B100-B101</f>
        <v>0</v>
      </c>
      <c r="C102" s="256">
        <f t="shared" si="62"/>
        <v>0</v>
      </c>
      <c r="D102" s="256">
        <f t="shared" si="62"/>
        <v>0</v>
      </c>
      <c r="E102" s="256">
        <f t="shared" si="62"/>
        <v>0</v>
      </c>
      <c r="F102" s="256">
        <f t="shared" si="62"/>
        <v>0</v>
      </c>
      <c r="G102" s="256">
        <f t="shared" si="62"/>
        <v>0</v>
      </c>
      <c r="H102" s="256">
        <f t="shared" si="62"/>
        <v>0</v>
      </c>
      <c r="I102" s="256">
        <f t="shared" si="62"/>
        <v>0</v>
      </c>
      <c r="J102" s="256">
        <f t="shared" si="62"/>
        <v>0</v>
      </c>
      <c r="K102" s="256">
        <f t="shared" si="62"/>
        <v>0</v>
      </c>
      <c r="L102" s="256">
        <f t="shared" si="62"/>
        <v>0</v>
      </c>
      <c r="M102" s="261">
        <f t="shared" si="62"/>
        <v>0</v>
      </c>
      <c r="N102" s="288">
        <f t="shared" si="62"/>
        <v>0</v>
      </c>
      <c r="O102" s="256">
        <f t="shared" si="62"/>
        <v>0</v>
      </c>
      <c r="P102" s="256">
        <f t="shared" si="62"/>
        <v>0</v>
      </c>
      <c r="Q102" s="256">
        <f t="shared" si="62"/>
        <v>0</v>
      </c>
      <c r="R102" s="256">
        <f t="shared" si="62"/>
        <v>0</v>
      </c>
      <c r="S102" s="256">
        <f t="shared" si="62"/>
        <v>0</v>
      </c>
      <c r="T102" s="256">
        <f t="shared" si="62"/>
        <v>0</v>
      </c>
      <c r="U102" s="256">
        <f t="shared" si="62"/>
        <v>0</v>
      </c>
      <c r="V102" s="256">
        <f t="shared" si="62"/>
        <v>0</v>
      </c>
      <c r="W102" s="256">
        <f t="shared" si="62"/>
        <v>0</v>
      </c>
      <c r="X102" s="256">
        <f t="shared" si="62"/>
        <v>0</v>
      </c>
      <c r="Y102" s="261">
        <f t="shared" si="62"/>
        <v>0</v>
      </c>
      <c r="Z102" s="288">
        <f t="shared" si="62"/>
        <v>0</v>
      </c>
      <c r="AA102" s="256">
        <f t="shared" si="62"/>
        <v>0</v>
      </c>
      <c r="AB102" s="256">
        <f t="shared" si="62"/>
        <v>0</v>
      </c>
      <c r="AC102" s="261">
        <f t="shared" si="62"/>
        <v>0</v>
      </c>
      <c r="AD102" s="288">
        <f t="shared" si="62"/>
        <v>0</v>
      </c>
      <c r="AE102" s="256">
        <f t="shared" si="62"/>
        <v>0</v>
      </c>
      <c r="AF102" s="256">
        <f t="shared" si="62"/>
        <v>0</v>
      </c>
      <c r="AG102" s="261">
        <f t="shared" si="62"/>
        <v>0</v>
      </c>
      <c r="AH102" s="288">
        <f t="shared" si="62"/>
        <v>0</v>
      </c>
      <c r="AI102" s="256">
        <f t="shared" si="62"/>
        <v>0</v>
      </c>
      <c r="AJ102" s="256">
        <f t="shared" si="62"/>
        <v>0</v>
      </c>
      <c r="AK102" s="261">
        <f t="shared" si="62"/>
        <v>0</v>
      </c>
      <c r="AL102" s="265">
        <f>M102</f>
        <v>0</v>
      </c>
      <c r="AM102" s="256">
        <f>Y102</f>
        <v>0</v>
      </c>
      <c r="AN102" s="256">
        <f>AC102</f>
        <v>0</v>
      </c>
      <c r="AO102" s="256">
        <f>AG102</f>
        <v>0</v>
      </c>
      <c r="AP102" s="261">
        <f>AK102</f>
        <v>0</v>
      </c>
    </row>
    <row r="103" spans="1:42" x14ac:dyDescent="0.25">
      <c r="A103" s="493" t="s">
        <v>188</v>
      </c>
      <c r="B103" s="288">
        <f t="shared" ref="B103:AP103" si="63">(B99+B102)/2</f>
        <v>0</v>
      </c>
      <c r="C103" s="256">
        <f t="shared" si="63"/>
        <v>0</v>
      </c>
      <c r="D103" s="256">
        <f t="shared" si="63"/>
        <v>0</v>
      </c>
      <c r="E103" s="256">
        <f t="shared" si="63"/>
        <v>0</v>
      </c>
      <c r="F103" s="256">
        <f t="shared" si="63"/>
        <v>0</v>
      </c>
      <c r="G103" s="256">
        <f t="shared" si="63"/>
        <v>0</v>
      </c>
      <c r="H103" s="256">
        <f t="shared" si="63"/>
        <v>0</v>
      </c>
      <c r="I103" s="256">
        <f t="shared" si="63"/>
        <v>0</v>
      </c>
      <c r="J103" s="256">
        <f t="shared" si="63"/>
        <v>0</v>
      </c>
      <c r="K103" s="256">
        <f t="shared" si="63"/>
        <v>0</v>
      </c>
      <c r="L103" s="256">
        <f t="shared" si="63"/>
        <v>0</v>
      </c>
      <c r="M103" s="261">
        <f t="shared" si="63"/>
        <v>0</v>
      </c>
      <c r="N103" s="288">
        <f t="shared" si="63"/>
        <v>0</v>
      </c>
      <c r="O103" s="256">
        <f t="shared" si="63"/>
        <v>0</v>
      </c>
      <c r="P103" s="256">
        <f t="shared" si="63"/>
        <v>0</v>
      </c>
      <c r="Q103" s="256">
        <f t="shared" si="63"/>
        <v>0</v>
      </c>
      <c r="R103" s="256">
        <f t="shared" si="63"/>
        <v>0</v>
      </c>
      <c r="S103" s="256">
        <f t="shared" si="63"/>
        <v>0</v>
      </c>
      <c r="T103" s="256">
        <f t="shared" si="63"/>
        <v>0</v>
      </c>
      <c r="U103" s="256">
        <f t="shared" si="63"/>
        <v>0</v>
      </c>
      <c r="V103" s="256">
        <f t="shared" si="63"/>
        <v>0</v>
      </c>
      <c r="W103" s="256">
        <f t="shared" si="63"/>
        <v>0</v>
      </c>
      <c r="X103" s="256">
        <f t="shared" si="63"/>
        <v>0</v>
      </c>
      <c r="Y103" s="261">
        <f t="shared" si="63"/>
        <v>0</v>
      </c>
      <c r="Z103" s="288">
        <f t="shared" si="63"/>
        <v>0</v>
      </c>
      <c r="AA103" s="256">
        <f t="shared" si="63"/>
        <v>0</v>
      </c>
      <c r="AB103" s="256">
        <f t="shared" si="63"/>
        <v>0</v>
      </c>
      <c r="AC103" s="261">
        <f t="shared" si="63"/>
        <v>0</v>
      </c>
      <c r="AD103" s="288">
        <f t="shared" si="63"/>
        <v>0</v>
      </c>
      <c r="AE103" s="256">
        <f t="shared" si="63"/>
        <v>0</v>
      </c>
      <c r="AF103" s="256">
        <f t="shared" si="63"/>
        <v>0</v>
      </c>
      <c r="AG103" s="261">
        <f t="shared" si="63"/>
        <v>0</v>
      </c>
      <c r="AH103" s="288">
        <f t="shared" si="63"/>
        <v>0</v>
      </c>
      <c r="AI103" s="256">
        <f t="shared" si="63"/>
        <v>0</v>
      </c>
      <c r="AJ103" s="256">
        <f t="shared" si="63"/>
        <v>0</v>
      </c>
      <c r="AK103" s="261">
        <f t="shared" si="63"/>
        <v>0</v>
      </c>
      <c r="AL103" s="265">
        <f t="shared" si="63"/>
        <v>0</v>
      </c>
      <c r="AM103" s="256">
        <f t="shared" si="63"/>
        <v>0</v>
      </c>
      <c r="AN103" s="256">
        <f t="shared" si="63"/>
        <v>0</v>
      </c>
      <c r="AO103" s="256">
        <f t="shared" si="63"/>
        <v>0</v>
      </c>
      <c r="AP103" s="261">
        <f t="shared" si="63"/>
        <v>0</v>
      </c>
    </row>
    <row r="104" spans="1:42" x14ac:dyDescent="0.25">
      <c r="A104" s="493" t="s">
        <v>293</v>
      </c>
      <c r="B104" s="288">
        <f t="shared" ref="B104:Y104" si="64">ROUND(B103*$A105/12,2)</f>
        <v>0</v>
      </c>
      <c r="C104" s="256">
        <f t="shared" si="64"/>
        <v>0</v>
      </c>
      <c r="D104" s="256">
        <f t="shared" si="64"/>
        <v>0</v>
      </c>
      <c r="E104" s="256">
        <f t="shared" si="64"/>
        <v>0</v>
      </c>
      <c r="F104" s="256">
        <f t="shared" si="64"/>
        <v>0</v>
      </c>
      <c r="G104" s="256">
        <f t="shared" si="64"/>
        <v>0</v>
      </c>
      <c r="H104" s="256">
        <f t="shared" si="64"/>
        <v>0</v>
      </c>
      <c r="I104" s="256">
        <f t="shared" si="64"/>
        <v>0</v>
      </c>
      <c r="J104" s="256">
        <f t="shared" si="64"/>
        <v>0</v>
      </c>
      <c r="K104" s="256">
        <f t="shared" si="64"/>
        <v>0</v>
      </c>
      <c r="L104" s="256">
        <f t="shared" si="64"/>
        <v>0</v>
      </c>
      <c r="M104" s="261">
        <f t="shared" si="64"/>
        <v>0</v>
      </c>
      <c r="N104" s="288">
        <f t="shared" si="64"/>
        <v>0</v>
      </c>
      <c r="O104" s="256">
        <f t="shared" si="64"/>
        <v>0</v>
      </c>
      <c r="P104" s="256">
        <f t="shared" si="64"/>
        <v>0</v>
      </c>
      <c r="Q104" s="256">
        <f t="shared" si="64"/>
        <v>0</v>
      </c>
      <c r="R104" s="256">
        <f t="shared" si="64"/>
        <v>0</v>
      </c>
      <c r="S104" s="256">
        <f t="shared" si="64"/>
        <v>0</v>
      </c>
      <c r="T104" s="256">
        <f t="shared" si="64"/>
        <v>0</v>
      </c>
      <c r="U104" s="256">
        <f t="shared" si="64"/>
        <v>0</v>
      </c>
      <c r="V104" s="256">
        <f t="shared" si="64"/>
        <v>0</v>
      </c>
      <c r="W104" s="256">
        <f t="shared" si="64"/>
        <v>0</v>
      </c>
      <c r="X104" s="256">
        <f t="shared" si="64"/>
        <v>0</v>
      </c>
      <c r="Y104" s="261">
        <f t="shared" si="64"/>
        <v>0</v>
      </c>
      <c r="Z104" s="288">
        <f t="shared" ref="Z104:AK104" si="65">ROUND(Z103*$A105/4,2)</f>
        <v>0</v>
      </c>
      <c r="AA104" s="256">
        <f t="shared" si="65"/>
        <v>0</v>
      </c>
      <c r="AB104" s="256">
        <f t="shared" si="65"/>
        <v>0</v>
      </c>
      <c r="AC104" s="261">
        <f t="shared" si="65"/>
        <v>0</v>
      </c>
      <c r="AD104" s="288">
        <f t="shared" si="65"/>
        <v>0</v>
      </c>
      <c r="AE104" s="256">
        <f t="shared" si="65"/>
        <v>0</v>
      </c>
      <c r="AF104" s="256">
        <f t="shared" si="65"/>
        <v>0</v>
      </c>
      <c r="AG104" s="261">
        <f t="shared" si="65"/>
        <v>0</v>
      </c>
      <c r="AH104" s="288">
        <f t="shared" si="65"/>
        <v>0</v>
      </c>
      <c r="AI104" s="256">
        <f t="shared" si="65"/>
        <v>0</v>
      </c>
      <c r="AJ104" s="256">
        <f t="shared" si="65"/>
        <v>0</v>
      </c>
      <c r="AK104" s="261">
        <f t="shared" si="65"/>
        <v>0</v>
      </c>
      <c r="AL104" s="84">
        <f>SUM(B104:M104)</f>
        <v>0</v>
      </c>
      <c r="AM104" s="83">
        <f>SUM(N104:Y104)</f>
        <v>0</v>
      </c>
      <c r="AN104" s="83">
        <f>SUM(Z104:AC104)</f>
        <v>0</v>
      </c>
      <c r="AO104" s="83">
        <f>SUM(AD104:AG104)</f>
        <v>0</v>
      </c>
      <c r="AP104" s="85">
        <f>SUM(AH104:AK104)</f>
        <v>0</v>
      </c>
    </row>
    <row r="105" spans="1:42" x14ac:dyDescent="0.25">
      <c r="A105" s="577">
        <f>Zins_FP2</f>
        <v>0.03</v>
      </c>
      <c r="B105" s="496"/>
      <c r="C105" s="497"/>
      <c r="D105" s="497"/>
      <c r="E105" s="497"/>
      <c r="F105" s="497"/>
      <c r="G105" s="497"/>
      <c r="H105" s="497"/>
      <c r="I105" s="497"/>
      <c r="J105" s="497"/>
      <c r="K105" s="497"/>
      <c r="L105" s="497"/>
      <c r="M105" s="498"/>
      <c r="N105" s="496"/>
      <c r="O105" s="497"/>
      <c r="P105" s="497"/>
      <c r="Q105" s="497"/>
      <c r="R105" s="497"/>
      <c r="S105" s="497"/>
      <c r="T105" s="497"/>
      <c r="U105" s="497"/>
      <c r="V105" s="497"/>
      <c r="W105" s="497"/>
      <c r="X105" s="497"/>
      <c r="Y105" s="498"/>
      <c r="Z105" s="496"/>
      <c r="AA105" s="497"/>
      <c r="AB105" s="497"/>
      <c r="AC105" s="498"/>
      <c r="AD105" s="496"/>
      <c r="AE105" s="497"/>
      <c r="AF105" s="497"/>
      <c r="AG105" s="498"/>
      <c r="AH105" s="496"/>
      <c r="AI105" s="497"/>
      <c r="AJ105" s="497"/>
      <c r="AK105" s="498"/>
      <c r="AL105" s="504"/>
      <c r="AM105" s="258"/>
      <c r="AN105" s="258"/>
      <c r="AO105" s="258"/>
      <c r="AP105" s="263"/>
    </row>
    <row r="106" spans="1:42" x14ac:dyDescent="0.25">
      <c r="A106" s="492" t="s">
        <v>202</v>
      </c>
      <c r="B106" s="218"/>
      <c r="C106" s="212"/>
      <c r="D106" s="212"/>
      <c r="E106" s="212"/>
      <c r="F106" s="212"/>
      <c r="G106" s="212"/>
      <c r="H106" s="212"/>
      <c r="I106" s="212"/>
      <c r="J106" s="212"/>
      <c r="K106" s="212"/>
      <c r="L106" s="212"/>
      <c r="M106" s="264"/>
      <c r="N106" s="218"/>
      <c r="O106" s="212"/>
      <c r="P106" s="212"/>
      <c r="Q106" s="212"/>
      <c r="R106" s="212"/>
      <c r="S106" s="212"/>
      <c r="T106" s="212"/>
      <c r="U106" s="212"/>
      <c r="V106" s="212"/>
      <c r="W106" s="212"/>
      <c r="X106" s="212"/>
      <c r="Y106" s="264"/>
      <c r="Z106" s="218"/>
      <c r="AA106" s="212"/>
      <c r="AB106" s="212"/>
      <c r="AC106" s="264"/>
      <c r="AD106" s="218"/>
      <c r="AE106" s="212"/>
      <c r="AF106" s="212"/>
      <c r="AG106" s="264"/>
      <c r="AH106" s="218"/>
      <c r="AI106" s="212"/>
      <c r="AJ106" s="212"/>
      <c r="AK106" s="264"/>
      <c r="AL106" s="267"/>
      <c r="AM106" s="212"/>
      <c r="AN106" s="212"/>
      <c r="AO106" s="212"/>
      <c r="AP106" s="264"/>
    </row>
    <row r="107" spans="1:42" x14ac:dyDescent="0.25">
      <c r="A107" s="493" t="s">
        <v>191</v>
      </c>
      <c r="B107" s="289">
        <v>0</v>
      </c>
      <c r="C107" s="256">
        <f>B110</f>
        <v>0</v>
      </c>
      <c r="D107" s="256">
        <f t="shared" ref="D107:AK107" si="66">C110</f>
        <v>0</v>
      </c>
      <c r="E107" s="256">
        <f t="shared" si="66"/>
        <v>0</v>
      </c>
      <c r="F107" s="256">
        <f t="shared" si="66"/>
        <v>0</v>
      </c>
      <c r="G107" s="256">
        <f t="shared" si="66"/>
        <v>0</v>
      </c>
      <c r="H107" s="256">
        <f t="shared" si="66"/>
        <v>0</v>
      </c>
      <c r="I107" s="256">
        <f t="shared" si="66"/>
        <v>0</v>
      </c>
      <c r="J107" s="256">
        <f t="shared" si="66"/>
        <v>0</v>
      </c>
      <c r="K107" s="256">
        <f t="shared" si="66"/>
        <v>0</v>
      </c>
      <c r="L107" s="256">
        <f t="shared" si="66"/>
        <v>0</v>
      </c>
      <c r="M107" s="261">
        <f t="shared" si="66"/>
        <v>0</v>
      </c>
      <c r="N107" s="288">
        <f t="shared" si="66"/>
        <v>0</v>
      </c>
      <c r="O107" s="256">
        <f t="shared" si="66"/>
        <v>0</v>
      </c>
      <c r="P107" s="256">
        <f t="shared" si="66"/>
        <v>0</v>
      </c>
      <c r="Q107" s="256">
        <f t="shared" si="66"/>
        <v>0</v>
      </c>
      <c r="R107" s="256">
        <f t="shared" si="66"/>
        <v>0</v>
      </c>
      <c r="S107" s="256">
        <f t="shared" si="66"/>
        <v>0</v>
      </c>
      <c r="T107" s="256">
        <f t="shared" si="66"/>
        <v>0</v>
      </c>
      <c r="U107" s="256">
        <f t="shared" si="66"/>
        <v>0</v>
      </c>
      <c r="V107" s="256">
        <f t="shared" si="66"/>
        <v>0</v>
      </c>
      <c r="W107" s="256">
        <f t="shared" si="66"/>
        <v>0</v>
      </c>
      <c r="X107" s="256">
        <f t="shared" si="66"/>
        <v>0</v>
      </c>
      <c r="Y107" s="261">
        <f t="shared" si="66"/>
        <v>0</v>
      </c>
      <c r="Z107" s="288">
        <f t="shared" si="66"/>
        <v>0</v>
      </c>
      <c r="AA107" s="256">
        <f t="shared" si="66"/>
        <v>0</v>
      </c>
      <c r="AB107" s="256">
        <f t="shared" si="66"/>
        <v>0</v>
      </c>
      <c r="AC107" s="261">
        <f t="shared" si="66"/>
        <v>0</v>
      </c>
      <c r="AD107" s="288">
        <f t="shared" si="66"/>
        <v>0</v>
      </c>
      <c r="AE107" s="256">
        <f t="shared" si="66"/>
        <v>0</v>
      </c>
      <c r="AF107" s="256">
        <f t="shared" si="66"/>
        <v>0</v>
      </c>
      <c r="AG107" s="261">
        <f t="shared" si="66"/>
        <v>0</v>
      </c>
      <c r="AH107" s="288">
        <f t="shared" si="66"/>
        <v>0</v>
      </c>
      <c r="AI107" s="256">
        <f t="shared" si="66"/>
        <v>0</v>
      </c>
      <c r="AJ107" s="256">
        <f t="shared" si="66"/>
        <v>0</v>
      </c>
      <c r="AK107" s="261">
        <f t="shared" si="66"/>
        <v>0</v>
      </c>
      <c r="AL107" s="266">
        <v>0</v>
      </c>
      <c r="AM107" s="257">
        <f>N107</f>
        <v>0</v>
      </c>
      <c r="AN107" s="257">
        <f>Z107</f>
        <v>0</v>
      </c>
      <c r="AO107" s="257">
        <f>AD107</f>
        <v>0</v>
      </c>
      <c r="AP107" s="262">
        <f>AH107</f>
        <v>0</v>
      </c>
    </row>
    <row r="108" spans="1:42" x14ac:dyDescent="0.25">
      <c r="A108" s="493" t="s">
        <v>186</v>
      </c>
      <c r="B108" s="42">
        <f>IF(SUM(HT_Frühphase_Anker!$B$42:$M$42)&lt;&gt;0,ROUND(HT_Frühphase_Anker!B42/SUM(HT_Frühphase_Anker!$B$42:$M$42)*'Ergebnis - Gesamt'!$B$43,2),0)</f>
        <v>0</v>
      </c>
      <c r="C108" s="336">
        <f>IF(SUM(HT_Frühphase_Anker!$B$42:$M$42)&lt;&gt;0,ROUND(HT_Frühphase_Anker!C42/SUM(HT_Frühphase_Anker!$B$42:$M$42)*'Ergebnis - Gesamt'!$B$43,2),0)</f>
        <v>0</v>
      </c>
      <c r="D108" s="336">
        <f>IF(SUM(HT_Frühphase_Anker!$B$42:$M$42)&lt;&gt;0,ROUND(HT_Frühphase_Anker!D42/SUM(HT_Frühphase_Anker!$B$42:$M$42)*'Ergebnis - Gesamt'!$B$43,2),0)</f>
        <v>0</v>
      </c>
      <c r="E108" s="336">
        <f>IF(SUM(HT_Frühphase_Anker!$B$42:$M$42)&lt;&gt;0,ROUND(HT_Frühphase_Anker!E42/SUM(HT_Frühphase_Anker!$B$42:$M$42)*'Ergebnis - Gesamt'!$B$43,2),0)</f>
        <v>0</v>
      </c>
      <c r="F108" s="336">
        <f>IF(SUM(HT_Frühphase_Anker!$B$42:$M$42)&lt;&gt;0,ROUND(HT_Frühphase_Anker!F42/SUM(HT_Frühphase_Anker!$B$42:$M$42)*'Ergebnis - Gesamt'!$B$43,2),0)</f>
        <v>0</v>
      </c>
      <c r="G108" s="336">
        <f>IF(SUM(HT_Frühphase_Anker!$B$42:$M$42)&lt;&gt;0,ROUND(HT_Frühphase_Anker!G42/SUM(HT_Frühphase_Anker!$B$42:$M$42)*'Ergebnis - Gesamt'!$B$43,2),0)</f>
        <v>0</v>
      </c>
      <c r="H108" s="336">
        <f>IF(SUM(HT_Frühphase_Anker!$B$42:$M$42)&lt;&gt;0,ROUND(HT_Frühphase_Anker!H42/SUM(HT_Frühphase_Anker!$B$42:$M$42)*'Ergebnis - Gesamt'!$B$43,2),0)</f>
        <v>0</v>
      </c>
      <c r="I108" s="336">
        <f>IF(SUM(HT_Frühphase_Anker!$B$42:$M$42)&lt;&gt;0,ROUND(HT_Frühphase_Anker!I42/SUM(HT_Frühphase_Anker!$B$42:$M$42)*'Ergebnis - Gesamt'!$B$43,2),0)</f>
        <v>0</v>
      </c>
      <c r="J108" s="336">
        <f>IF(SUM(HT_Frühphase_Anker!$B$42:$M$42)&lt;&gt;0,ROUND(HT_Frühphase_Anker!J42/SUM(HT_Frühphase_Anker!$B$42:$M$42)*'Ergebnis - Gesamt'!$B$43,2),0)</f>
        <v>0</v>
      </c>
      <c r="K108" s="336">
        <f>IF(SUM(HT_Frühphase_Anker!$B$42:$M$42)&lt;&gt;0,ROUND(HT_Frühphase_Anker!K42/SUM(HT_Frühphase_Anker!$B$42:$M$42)*'Ergebnis - Gesamt'!$B$43,2),0)</f>
        <v>0</v>
      </c>
      <c r="L108" s="336">
        <f>IF(SUM(HT_Frühphase_Anker!$B$42:$M$42)&lt;&gt;0,ROUND(HT_Frühphase_Anker!L42/SUM(HT_Frühphase_Anker!$B$42:$M$42)*'Ergebnis - Gesamt'!$B$43,2),0)</f>
        <v>0</v>
      </c>
      <c r="M108" s="355">
        <f>'Ergebnis - Gesamt'!$B$43-SUM(B108:L108)</f>
        <v>0</v>
      </c>
      <c r="N108" s="42">
        <f>IF(SUM(HT_Frühphase_Anker!$N$42:$Y$42)&lt;&gt;0,ROUND(HT_Frühphase_Anker!N42/SUM(HT_Frühphase_Anker!$N$42:$Y$42)*'Ergebnis - Gesamt'!$C$43,2),0)</f>
        <v>0</v>
      </c>
      <c r="O108" s="336">
        <f>IF(SUM(HT_Frühphase_Anker!$N$42:$Y$42)&lt;&gt;0,ROUND(HT_Frühphase_Anker!O42/SUM(HT_Frühphase_Anker!$N$42:$Y$42)*'Ergebnis - Gesamt'!$C$43,2),0)</f>
        <v>0</v>
      </c>
      <c r="P108" s="336">
        <f>IF(SUM(HT_Frühphase_Anker!$N$42:$Y$42)&lt;&gt;0,ROUND(HT_Frühphase_Anker!P42/SUM(HT_Frühphase_Anker!$N$42:$Y$42)*'Ergebnis - Gesamt'!$C$43,2),0)</f>
        <v>0</v>
      </c>
      <c r="Q108" s="336">
        <f>IF(SUM(HT_Frühphase_Anker!$N$42:$Y$42)&lt;&gt;0,ROUND(HT_Frühphase_Anker!Q42/SUM(HT_Frühphase_Anker!$N$42:$Y$42)*'Ergebnis - Gesamt'!$C$43,2),0)</f>
        <v>0</v>
      </c>
      <c r="R108" s="336">
        <f>IF(SUM(HT_Frühphase_Anker!$N$42:$Y$42)&lt;&gt;0,ROUND(HT_Frühphase_Anker!R42/SUM(HT_Frühphase_Anker!$N$42:$Y$42)*'Ergebnis - Gesamt'!$C$43,2),0)</f>
        <v>0</v>
      </c>
      <c r="S108" s="336">
        <f>IF(SUM(HT_Frühphase_Anker!$N$42:$Y$42)&lt;&gt;0,ROUND(HT_Frühphase_Anker!S42/SUM(HT_Frühphase_Anker!$N$42:$Y$42)*'Ergebnis - Gesamt'!$C$43,2),0)</f>
        <v>0</v>
      </c>
      <c r="T108" s="336">
        <f>IF(SUM(HT_Frühphase_Anker!$N$42:$Y$42)&lt;&gt;0,ROUND(HT_Frühphase_Anker!T42/SUM(HT_Frühphase_Anker!$N$42:$Y$42)*'Ergebnis - Gesamt'!$C$43,2),0)</f>
        <v>0</v>
      </c>
      <c r="U108" s="336">
        <f>IF(SUM(HT_Frühphase_Anker!$N$42:$Y$42)&lt;&gt;0,ROUND(HT_Frühphase_Anker!U42/SUM(HT_Frühphase_Anker!$N$42:$Y$42)*'Ergebnis - Gesamt'!$C$43,2),0)</f>
        <v>0</v>
      </c>
      <c r="V108" s="336">
        <f>IF(SUM(HT_Frühphase_Anker!$N$42:$Y$42)&lt;&gt;0,ROUND(HT_Frühphase_Anker!V42/SUM(HT_Frühphase_Anker!$N$42:$Y$42)*'Ergebnis - Gesamt'!$C$43,2),0)</f>
        <v>0</v>
      </c>
      <c r="W108" s="336">
        <f>IF(SUM(HT_Frühphase_Anker!$N$42:$Y$42)&lt;&gt;0,ROUND(HT_Frühphase_Anker!W42/SUM(HT_Frühphase_Anker!$N$42:$Y$42)*'Ergebnis - Gesamt'!$C$43,2),0)</f>
        <v>0</v>
      </c>
      <c r="X108" s="336">
        <f>IF(SUM(HT_Frühphase_Anker!$N$42:$Y$42)&lt;&gt;0,ROUND(HT_Frühphase_Anker!X42/SUM(HT_Frühphase_Anker!$N$42:$Y$42)*'Ergebnis - Gesamt'!$C$43,2),0)</f>
        <v>0</v>
      </c>
      <c r="Y108" s="355">
        <f>'Ergebnis - Gesamt'!$C$43-SUM(N108:X108)</f>
        <v>0</v>
      </c>
      <c r="Z108" s="42">
        <f>IF(SUM(HT_Frühphase_Anker!$Z$42:$AC$42)&lt;&gt;0,ROUND(HT_Frühphase_Anker!Z42/SUM(HT_Frühphase_Anker!$Z$42:$AC$42)*'Ergebnis - Gesamt'!$D$43,2),0)</f>
        <v>0</v>
      </c>
      <c r="AA108" s="336">
        <f>IF(SUM(HT_Frühphase_Anker!$Z$42:$AC$42)&lt;&gt;0,ROUND(HT_Frühphase_Anker!AA42/SUM(HT_Frühphase_Anker!$Z$42:$AC$42)*'Ergebnis - Gesamt'!$D$43,2),0)</f>
        <v>0</v>
      </c>
      <c r="AB108" s="336">
        <f>IF(SUM(HT_Frühphase_Anker!$Z$42:$AC$42)&lt;&gt;0,ROUND(HT_Frühphase_Anker!AB42/SUM(HT_Frühphase_Anker!$Z$42:$AC$42)*'Ergebnis - Gesamt'!$D$43,2),0)</f>
        <v>0</v>
      </c>
      <c r="AC108" s="355">
        <f>'Ergebnis - Gesamt'!$D$43-SUM(Z108:AB108)</f>
        <v>0</v>
      </c>
      <c r="AD108" s="42">
        <f>IF(SUM(HT_Frühphase_Anker!$AD$42:$AG$42)&lt;&gt;0,ROUND(HT_Frühphase_Anker!AD42/SUM(HT_Frühphase_Anker!$AD$42:$AG$42)*'Ergebnis - Gesamt'!$E$43,2),0)</f>
        <v>0</v>
      </c>
      <c r="AE108" s="336">
        <f>IF(SUM(HT_Frühphase_Anker!$AD$42:$AG$42)&lt;&gt;0,ROUND(HT_Frühphase_Anker!AE42/SUM(HT_Frühphase_Anker!$AD$42:$AG$42)*'Ergebnis - Gesamt'!$E$43,2),0)</f>
        <v>0</v>
      </c>
      <c r="AF108" s="336">
        <f>IF(SUM(HT_Frühphase_Anker!$AD$42:$AG$42)&lt;&gt;0,ROUND(HT_Frühphase_Anker!AF42/SUM(HT_Frühphase_Anker!$AD$42:$AG$42)*'Ergebnis - Gesamt'!$E$43,2),0)</f>
        <v>0</v>
      </c>
      <c r="AG108" s="355">
        <f>'Ergebnis - Gesamt'!$E$43-SUM(AD108:AF108)</f>
        <v>0</v>
      </c>
      <c r="AH108" s="42">
        <f>IF(SUM(HT_Frühphase_Anker!$AH$42:$AK$42)&lt;&gt;0,ROUND(HT_Frühphase_Anker!AH42/SUM(HT_Frühphase_Anker!$AH$42:$AK$42)*'Ergebnis - Gesamt'!$F$43,2),0)</f>
        <v>0</v>
      </c>
      <c r="AI108" s="336">
        <f>IF(SUM(HT_Frühphase_Anker!$AH$42:$AK$42)&lt;&gt;0,ROUND(HT_Frühphase_Anker!AI42/SUM(HT_Frühphase_Anker!$AH$42:$AK$42)*'Ergebnis - Gesamt'!$F$43,2),0)</f>
        <v>0</v>
      </c>
      <c r="AJ108" s="336">
        <f>IF(SUM(HT_Frühphase_Anker!$AH$42:$AK$42)&lt;&gt;0,ROUND(HT_Frühphase_Anker!AJ42/SUM(HT_Frühphase_Anker!$AH$42:$AK$42)*'Ergebnis - Gesamt'!$F$43,2),0)</f>
        <v>0</v>
      </c>
      <c r="AK108" s="355">
        <f>'Ergebnis - Gesamt'!$F$43-SUM(AH108:AJ108)</f>
        <v>0</v>
      </c>
      <c r="AL108" s="244">
        <f>SUM(B108:M108)</f>
        <v>0</v>
      </c>
      <c r="AM108" s="83">
        <f>SUM(N108:Y108)</f>
        <v>0</v>
      </c>
      <c r="AN108" s="83">
        <f>SUM(Z108:AC108)</f>
        <v>0</v>
      </c>
      <c r="AO108" s="83">
        <f>SUM(AD108:AG108)</f>
        <v>0</v>
      </c>
      <c r="AP108" s="85">
        <f>SUM(AH108:AK108)</f>
        <v>0</v>
      </c>
    </row>
    <row r="109" spans="1:42" x14ac:dyDescent="0.25">
      <c r="A109" s="493" t="s">
        <v>187</v>
      </c>
      <c r="B109" s="699"/>
      <c r="C109" s="700"/>
      <c r="D109" s="700"/>
      <c r="E109" s="700"/>
      <c r="F109" s="700"/>
      <c r="G109" s="700"/>
      <c r="H109" s="700"/>
      <c r="I109" s="700"/>
      <c r="J109" s="700"/>
      <c r="K109" s="700"/>
      <c r="L109" s="700"/>
      <c r="M109" s="701"/>
      <c r="N109" s="699"/>
      <c r="O109" s="700"/>
      <c r="P109" s="700"/>
      <c r="Q109" s="700"/>
      <c r="R109" s="700"/>
      <c r="S109" s="700"/>
      <c r="T109" s="700"/>
      <c r="U109" s="700"/>
      <c r="V109" s="700"/>
      <c r="W109" s="700"/>
      <c r="X109" s="700"/>
      <c r="Y109" s="701"/>
      <c r="Z109" s="699"/>
      <c r="AA109" s="700"/>
      <c r="AB109" s="700"/>
      <c r="AC109" s="701"/>
      <c r="AD109" s="699"/>
      <c r="AE109" s="700"/>
      <c r="AF109" s="700"/>
      <c r="AG109" s="701"/>
      <c r="AH109" s="699"/>
      <c r="AI109" s="700"/>
      <c r="AJ109" s="700"/>
      <c r="AK109" s="701"/>
      <c r="AL109" s="244">
        <f>SUM(B109:M109)</f>
        <v>0</v>
      </c>
      <c r="AM109" s="83">
        <f>SUM(N109:Y109)</f>
        <v>0</v>
      </c>
      <c r="AN109" s="83">
        <f>SUM(Z109:AC109)</f>
        <v>0</v>
      </c>
      <c r="AO109" s="83">
        <f>SUM(AD109:AG109)</f>
        <v>0</v>
      </c>
      <c r="AP109" s="85">
        <f>SUM(AH109:AK109)</f>
        <v>0</v>
      </c>
    </row>
    <row r="110" spans="1:42" x14ac:dyDescent="0.25">
      <c r="A110" s="493" t="s">
        <v>192</v>
      </c>
      <c r="B110" s="288">
        <f t="shared" ref="B110:AK110" si="67">B107+B108-B109</f>
        <v>0</v>
      </c>
      <c r="C110" s="256">
        <f t="shared" si="67"/>
        <v>0</v>
      </c>
      <c r="D110" s="256">
        <f t="shared" si="67"/>
        <v>0</v>
      </c>
      <c r="E110" s="256">
        <f t="shared" si="67"/>
        <v>0</v>
      </c>
      <c r="F110" s="256">
        <f t="shared" si="67"/>
        <v>0</v>
      </c>
      <c r="G110" s="256">
        <f t="shared" si="67"/>
        <v>0</v>
      </c>
      <c r="H110" s="256">
        <f t="shared" si="67"/>
        <v>0</v>
      </c>
      <c r="I110" s="256">
        <f t="shared" si="67"/>
        <v>0</v>
      </c>
      <c r="J110" s="256">
        <f t="shared" si="67"/>
        <v>0</v>
      </c>
      <c r="K110" s="256">
        <f t="shared" si="67"/>
        <v>0</v>
      </c>
      <c r="L110" s="256">
        <f t="shared" si="67"/>
        <v>0</v>
      </c>
      <c r="M110" s="261">
        <f t="shared" si="67"/>
        <v>0</v>
      </c>
      <c r="N110" s="288">
        <f t="shared" si="67"/>
        <v>0</v>
      </c>
      <c r="O110" s="256">
        <f t="shared" si="67"/>
        <v>0</v>
      </c>
      <c r="P110" s="256">
        <f t="shared" si="67"/>
        <v>0</v>
      </c>
      <c r="Q110" s="256">
        <f t="shared" si="67"/>
        <v>0</v>
      </c>
      <c r="R110" s="256">
        <f t="shared" si="67"/>
        <v>0</v>
      </c>
      <c r="S110" s="256">
        <f t="shared" si="67"/>
        <v>0</v>
      </c>
      <c r="T110" s="256">
        <f t="shared" si="67"/>
        <v>0</v>
      </c>
      <c r="U110" s="256">
        <f t="shared" si="67"/>
        <v>0</v>
      </c>
      <c r="V110" s="256">
        <f t="shared" si="67"/>
        <v>0</v>
      </c>
      <c r="W110" s="256">
        <f t="shared" si="67"/>
        <v>0</v>
      </c>
      <c r="X110" s="256">
        <f t="shared" si="67"/>
        <v>0</v>
      </c>
      <c r="Y110" s="261">
        <f t="shared" si="67"/>
        <v>0</v>
      </c>
      <c r="Z110" s="288">
        <f t="shared" si="67"/>
        <v>0</v>
      </c>
      <c r="AA110" s="256">
        <f t="shared" si="67"/>
        <v>0</v>
      </c>
      <c r="AB110" s="256">
        <f t="shared" si="67"/>
        <v>0</v>
      </c>
      <c r="AC110" s="261">
        <f t="shared" si="67"/>
        <v>0</v>
      </c>
      <c r="AD110" s="288">
        <f t="shared" si="67"/>
        <v>0</v>
      </c>
      <c r="AE110" s="256">
        <f t="shared" si="67"/>
        <v>0</v>
      </c>
      <c r="AF110" s="256">
        <f t="shared" si="67"/>
        <v>0</v>
      </c>
      <c r="AG110" s="261">
        <f t="shared" si="67"/>
        <v>0</v>
      </c>
      <c r="AH110" s="288">
        <f t="shared" si="67"/>
        <v>0</v>
      </c>
      <c r="AI110" s="256">
        <f t="shared" si="67"/>
        <v>0</v>
      </c>
      <c r="AJ110" s="256">
        <f t="shared" si="67"/>
        <v>0</v>
      </c>
      <c r="AK110" s="261">
        <f t="shared" si="67"/>
        <v>0</v>
      </c>
      <c r="AL110" s="265">
        <f>M110</f>
        <v>0</v>
      </c>
      <c r="AM110" s="256">
        <f>Y110</f>
        <v>0</v>
      </c>
      <c r="AN110" s="256">
        <f>AC110</f>
        <v>0</v>
      </c>
      <c r="AO110" s="256">
        <f>AG110</f>
        <v>0</v>
      </c>
      <c r="AP110" s="261">
        <f>AK110</f>
        <v>0</v>
      </c>
    </row>
    <row r="111" spans="1:42" x14ac:dyDescent="0.25">
      <c r="A111" s="493" t="s">
        <v>188</v>
      </c>
      <c r="B111" s="288">
        <f t="shared" ref="B111:AP111" si="68">(B107+B110)/2</f>
        <v>0</v>
      </c>
      <c r="C111" s="256">
        <f t="shared" si="68"/>
        <v>0</v>
      </c>
      <c r="D111" s="256">
        <f t="shared" si="68"/>
        <v>0</v>
      </c>
      <c r="E111" s="256">
        <f t="shared" si="68"/>
        <v>0</v>
      </c>
      <c r="F111" s="256">
        <f t="shared" si="68"/>
        <v>0</v>
      </c>
      <c r="G111" s="256">
        <f t="shared" si="68"/>
        <v>0</v>
      </c>
      <c r="H111" s="256">
        <f t="shared" si="68"/>
        <v>0</v>
      </c>
      <c r="I111" s="256">
        <f t="shared" si="68"/>
        <v>0</v>
      </c>
      <c r="J111" s="256">
        <f t="shared" si="68"/>
        <v>0</v>
      </c>
      <c r="K111" s="256">
        <f t="shared" si="68"/>
        <v>0</v>
      </c>
      <c r="L111" s="256">
        <f t="shared" si="68"/>
        <v>0</v>
      </c>
      <c r="M111" s="261">
        <f t="shared" si="68"/>
        <v>0</v>
      </c>
      <c r="N111" s="288">
        <f t="shared" si="68"/>
        <v>0</v>
      </c>
      <c r="O111" s="256">
        <f t="shared" si="68"/>
        <v>0</v>
      </c>
      <c r="P111" s="256">
        <f t="shared" si="68"/>
        <v>0</v>
      </c>
      <c r="Q111" s="256">
        <f t="shared" si="68"/>
        <v>0</v>
      </c>
      <c r="R111" s="256">
        <f t="shared" si="68"/>
        <v>0</v>
      </c>
      <c r="S111" s="256">
        <f t="shared" si="68"/>
        <v>0</v>
      </c>
      <c r="T111" s="256">
        <f t="shared" si="68"/>
        <v>0</v>
      </c>
      <c r="U111" s="256">
        <f t="shared" si="68"/>
        <v>0</v>
      </c>
      <c r="V111" s="256">
        <f t="shared" si="68"/>
        <v>0</v>
      </c>
      <c r="W111" s="256">
        <f t="shared" si="68"/>
        <v>0</v>
      </c>
      <c r="X111" s="256">
        <f t="shared" si="68"/>
        <v>0</v>
      </c>
      <c r="Y111" s="261">
        <f t="shared" si="68"/>
        <v>0</v>
      </c>
      <c r="Z111" s="288">
        <f t="shared" si="68"/>
        <v>0</v>
      </c>
      <c r="AA111" s="256">
        <f t="shared" si="68"/>
        <v>0</v>
      </c>
      <c r="AB111" s="256">
        <f t="shared" si="68"/>
        <v>0</v>
      </c>
      <c r="AC111" s="261">
        <f t="shared" si="68"/>
        <v>0</v>
      </c>
      <c r="AD111" s="288">
        <f t="shared" si="68"/>
        <v>0</v>
      </c>
      <c r="AE111" s="256">
        <f t="shared" si="68"/>
        <v>0</v>
      </c>
      <c r="AF111" s="256">
        <f t="shared" si="68"/>
        <v>0</v>
      </c>
      <c r="AG111" s="261">
        <f t="shared" si="68"/>
        <v>0</v>
      </c>
      <c r="AH111" s="288">
        <f t="shared" si="68"/>
        <v>0</v>
      </c>
      <c r="AI111" s="256">
        <f t="shared" si="68"/>
        <v>0</v>
      </c>
      <c r="AJ111" s="256">
        <f t="shared" si="68"/>
        <v>0</v>
      </c>
      <c r="AK111" s="261">
        <f t="shared" si="68"/>
        <v>0</v>
      </c>
      <c r="AL111" s="265">
        <f t="shared" si="68"/>
        <v>0</v>
      </c>
      <c r="AM111" s="256">
        <f t="shared" si="68"/>
        <v>0</v>
      </c>
      <c r="AN111" s="256">
        <f t="shared" si="68"/>
        <v>0</v>
      </c>
      <c r="AO111" s="256">
        <f t="shared" si="68"/>
        <v>0</v>
      </c>
      <c r="AP111" s="261">
        <f t="shared" si="68"/>
        <v>0</v>
      </c>
    </row>
    <row r="112" spans="1:42" x14ac:dyDescent="0.25">
      <c r="A112" s="493" t="s">
        <v>293</v>
      </c>
      <c r="B112" s="288">
        <f t="shared" ref="B112:Y112" si="69">ROUND(B111*$A113/12,2)</f>
        <v>0</v>
      </c>
      <c r="C112" s="256">
        <f t="shared" si="69"/>
        <v>0</v>
      </c>
      <c r="D112" s="256">
        <f t="shared" si="69"/>
        <v>0</v>
      </c>
      <c r="E112" s="256">
        <f t="shared" si="69"/>
        <v>0</v>
      </c>
      <c r="F112" s="256">
        <f t="shared" si="69"/>
        <v>0</v>
      </c>
      <c r="G112" s="256">
        <f t="shared" si="69"/>
        <v>0</v>
      </c>
      <c r="H112" s="256">
        <f t="shared" si="69"/>
        <v>0</v>
      </c>
      <c r="I112" s="256">
        <f t="shared" si="69"/>
        <v>0</v>
      </c>
      <c r="J112" s="256">
        <f t="shared" si="69"/>
        <v>0</v>
      </c>
      <c r="K112" s="256">
        <f t="shared" si="69"/>
        <v>0</v>
      </c>
      <c r="L112" s="256">
        <f t="shared" si="69"/>
        <v>0</v>
      </c>
      <c r="M112" s="261">
        <f t="shared" si="69"/>
        <v>0</v>
      </c>
      <c r="N112" s="288">
        <f t="shared" si="69"/>
        <v>0</v>
      </c>
      <c r="O112" s="256">
        <f t="shared" si="69"/>
        <v>0</v>
      </c>
      <c r="P112" s="256">
        <f t="shared" si="69"/>
        <v>0</v>
      </c>
      <c r="Q112" s="256">
        <f t="shared" si="69"/>
        <v>0</v>
      </c>
      <c r="R112" s="256">
        <f t="shared" si="69"/>
        <v>0</v>
      </c>
      <c r="S112" s="256">
        <f t="shared" si="69"/>
        <v>0</v>
      </c>
      <c r="T112" s="256">
        <f t="shared" si="69"/>
        <v>0</v>
      </c>
      <c r="U112" s="256">
        <f t="shared" si="69"/>
        <v>0</v>
      </c>
      <c r="V112" s="256">
        <f t="shared" si="69"/>
        <v>0</v>
      </c>
      <c r="W112" s="256">
        <f t="shared" si="69"/>
        <v>0</v>
      </c>
      <c r="X112" s="256">
        <f t="shared" si="69"/>
        <v>0</v>
      </c>
      <c r="Y112" s="261">
        <f t="shared" si="69"/>
        <v>0</v>
      </c>
      <c r="Z112" s="288">
        <f t="shared" ref="Z112:AK112" si="70">ROUND(Z111*$A113/4,2)</f>
        <v>0</v>
      </c>
      <c r="AA112" s="256">
        <f t="shared" si="70"/>
        <v>0</v>
      </c>
      <c r="AB112" s="256">
        <f t="shared" si="70"/>
        <v>0</v>
      </c>
      <c r="AC112" s="261">
        <f t="shared" si="70"/>
        <v>0</v>
      </c>
      <c r="AD112" s="288">
        <f t="shared" si="70"/>
        <v>0</v>
      </c>
      <c r="AE112" s="256">
        <f t="shared" si="70"/>
        <v>0</v>
      </c>
      <c r="AF112" s="256">
        <f t="shared" si="70"/>
        <v>0</v>
      </c>
      <c r="AG112" s="261">
        <f t="shared" si="70"/>
        <v>0</v>
      </c>
      <c r="AH112" s="288">
        <f t="shared" si="70"/>
        <v>0</v>
      </c>
      <c r="AI112" s="256">
        <f t="shared" si="70"/>
        <v>0</v>
      </c>
      <c r="AJ112" s="256">
        <f t="shared" si="70"/>
        <v>0</v>
      </c>
      <c r="AK112" s="261">
        <f t="shared" si="70"/>
        <v>0</v>
      </c>
      <c r="AL112" s="84">
        <f>SUM(B112:M112)</f>
        <v>0</v>
      </c>
      <c r="AM112" s="83">
        <f>SUM(N112:Y112)</f>
        <v>0</v>
      </c>
      <c r="AN112" s="83">
        <f>SUM(Z112:AC112)</f>
        <v>0</v>
      </c>
      <c r="AO112" s="83">
        <f>SUM(AD112:AG112)</f>
        <v>0</v>
      </c>
      <c r="AP112" s="85">
        <f>SUM(AH112:AK112)</f>
        <v>0</v>
      </c>
    </row>
    <row r="113" spans="1:42" ht="15.75" thickBot="1" x14ac:dyDescent="0.3">
      <c r="A113" s="577">
        <f>Zins_Anker</f>
        <v>0.05</v>
      </c>
      <c r="B113" s="512"/>
      <c r="C113" s="513"/>
      <c r="D113" s="513"/>
      <c r="E113" s="513"/>
      <c r="F113" s="513"/>
      <c r="G113" s="513"/>
      <c r="H113" s="513"/>
      <c r="I113" s="513"/>
      <c r="J113" s="513"/>
      <c r="K113" s="513"/>
      <c r="L113" s="513"/>
      <c r="M113" s="514"/>
      <c r="N113" s="512"/>
      <c r="O113" s="513"/>
      <c r="P113" s="513"/>
      <c r="Q113" s="513"/>
      <c r="R113" s="513"/>
      <c r="S113" s="513"/>
      <c r="T113" s="513"/>
      <c r="U113" s="513"/>
      <c r="V113" s="513"/>
      <c r="W113" s="513"/>
      <c r="X113" s="513"/>
      <c r="Y113" s="514"/>
      <c r="Z113" s="512"/>
      <c r="AA113" s="513"/>
      <c r="AB113" s="513"/>
      <c r="AC113" s="514"/>
      <c r="AD113" s="512"/>
      <c r="AE113" s="513"/>
      <c r="AF113" s="513"/>
      <c r="AG113" s="514"/>
      <c r="AH113" s="512"/>
      <c r="AI113" s="513"/>
      <c r="AJ113" s="513"/>
      <c r="AK113" s="514"/>
      <c r="AL113" s="508"/>
      <c r="AM113" s="509"/>
      <c r="AN113" s="509"/>
      <c r="AO113" s="509"/>
      <c r="AP113" s="510"/>
    </row>
    <row r="114" spans="1:42" x14ac:dyDescent="0.25">
      <c r="A114" s="294" t="s">
        <v>204</v>
      </c>
      <c r="B114" s="298">
        <f>B96+B104+B112</f>
        <v>0</v>
      </c>
      <c r="C114" s="299">
        <f t="shared" ref="C114:AP114" si="71">C96+C104+C112</f>
        <v>0</v>
      </c>
      <c r="D114" s="299">
        <f t="shared" si="71"/>
        <v>0</v>
      </c>
      <c r="E114" s="299">
        <f t="shared" si="71"/>
        <v>0</v>
      </c>
      <c r="F114" s="299">
        <f t="shared" si="71"/>
        <v>0</v>
      </c>
      <c r="G114" s="299">
        <f t="shared" si="71"/>
        <v>0</v>
      </c>
      <c r="H114" s="299">
        <f t="shared" si="71"/>
        <v>0</v>
      </c>
      <c r="I114" s="299">
        <f t="shared" si="71"/>
        <v>0</v>
      </c>
      <c r="J114" s="299">
        <f t="shared" si="71"/>
        <v>0</v>
      </c>
      <c r="K114" s="299">
        <f t="shared" si="71"/>
        <v>0</v>
      </c>
      <c r="L114" s="299">
        <f t="shared" si="71"/>
        <v>0</v>
      </c>
      <c r="M114" s="300">
        <f t="shared" si="71"/>
        <v>0</v>
      </c>
      <c r="N114" s="298">
        <f t="shared" si="71"/>
        <v>0</v>
      </c>
      <c r="O114" s="299">
        <f t="shared" si="71"/>
        <v>0</v>
      </c>
      <c r="P114" s="299">
        <f t="shared" si="71"/>
        <v>0</v>
      </c>
      <c r="Q114" s="299">
        <f t="shared" si="71"/>
        <v>0</v>
      </c>
      <c r="R114" s="299">
        <f t="shared" si="71"/>
        <v>0</v>
      </c>
      <c r="S114" s="299">
        <f t="shared" si="71"/>
        <v>0</v>
      </c>
      <c r="T114" s="299">
        <f t="shared" si="71"/>
        <v>0</v>
      </c>
      <c r="U114" s="299">
        <f t="shared" si="71"/>
        <v>0</v>
      </c>
      <c r="V114" s="299">
        <f t="shared" si="71"/>
        <v>0</v>
      </c>
      <c r="W114" s="299">
        <f t="shared" si="71"/>
        <v>0</v>
      </c>
      <c r="X114" s="299">
        <f t="shared" si="71"/>
        <v>0</v>
      </c>
      <c r="Y114" s="300">
        <f t="shared" si="71"/>
        <v>0</v>
      </c>
      <c r="Z114" s="298">
        <f t="shared" si="71"/>
        <v>0</v>
      </c>
      <c r="AA114" s="299">
        <f t="shared" si="71"/>
        <v>0</v>
      </c>
      <c r="AB114" s="299">
        <f t="shared" si="71"/>
        <v>0</v>
      </c>
      <c r="AC114" s="300">
        <f t="shared" si="71"/>
        <v>0</v>
      </c>
      <c r="AD114" s="298">
        <f t="shared" si="71"/>
        <v>0</v>
      </c>
      <c r="AE114" s="299">
        <f t="shared" si="71"/>
        <v>0</v>
      </c>
      <c r="AF114" s="299">
        <f t="shared" si="71"/>
        <v>0</v>
      </c>
      <c r="AG114" s="300">
        <f t="shared" si="71"/>
        <v>0</v>
      </c>
      <c r="AH114" s="298">
        <f t="shared" si="71"/>
        <v>0</v>
      </c>
      <c r="AI114" s="299">
        <f t="shared" si="71"/>
        <v>0</v>
      </c>
      <c r="AJ114" s="299">
        <f t="shared" si="71"/>
        <v>0</v>
      </c>
      <c r="AK114" s="300">
        <f t="shared" si="71"/>
        <v>0</v>
      </c>
      <c r="AL114" s="298">
        <f t="shared" si="71"/>
        <v>0</v>
      </c>
      <c r="AM114" s="299">
        <f t="shared" si="71"/>
        <v>0</v>
      </c>
      <c r="AN114" s="299">
        <f t="shared" si="71"/>
        <v>0</v>
      </c>
      <c r="AO114" s="299">
        <f t="shared" si="71"/>
        <v>0</v>
      </c>
      <c r="AP114" s="300">
        <f t="shared" si="71"/>
        <v>0</v>
      </c>
    </row>
    <row r="115" spans="1:42" x14ac:dyDescent="0.25">
      <c r="A115" s="269" t="s">
        <v>205</v>
      </c>
      <c r="B115" s="301">
        <f>B92+B100+B108</f>
        <v>0</v>
      </c>
      <c r="C115" s="213">
        <f t="shared" ref="C115:AP115" si="72">C92+C100+C108</f>
        <v>0</v>
      </c>
      <c r="D115" s="213">
        <f t="shared" si="72"/>
        <v>0</v>
      </c>
      <c r="E115" s="213">
        <f t="shared" si="72"/>
        <v>0</v>
      </c>
      <c r="F115" s="213">
        <f t="shared" si="72"/>
        <v>0</v>
      </c>
      <c r="G115" s="213">
        <f t="shared" si="72"/>
        <v>0</v>
      </c>
      <c r="H115" s="213">
        <f t="shared" si="72"/>
        <v>0</v>
      </c>
      <c r="I115" s="213">
        <f t="shared" si="72"/>
        <v>0</v>
      </c>
      <c r="J115" s="213">
        <f t="shared" si="72"/>
        <v>0</v>
      </c>
      <c r="K115" s="213">
        <f t="shared" si="72"/>
        <v>0</v>
      </c>
      <c r="L115" s="213">
        <f t="shared" si="72"/>
        <v>0</v>
      </c>
      <c r="M115" s="292">
        <f t="shared" si="72"/>
        <v>0</v>
      </c>
      <c r="N115" s="301">
        <f t="shared" si="72"/>
        <v>0</v>
      </c>
      <c r="O115" s="213">
        <f t="shared" si="72"/>
        <v>0</v>
      </c>
      <c r="P115" s="213">
        <f t="shared" si="72"/>
        <v>0</v>
      </c>
      <c r="Q115" s="213">
        <f t="shared" si="72"/>
        <v>0</v>
      </c>
      <c r="R115" s="213">
        <f t="shared" si="72"/>
        <v>0</v>
      </c>
      <c r="S115" s="213">
        <f t="shared" si="72"/>
        <v>0</v>
      </c>
      <c r="T115" s="213">
        <f t="shared" si="72"/>
        <v>0</v>
      </c>
      <c r="U115" s="213">
        <f t="shared" si="72"/>
        <v>0</v>
      </c>
      <c r="V115" s="213">
        <f t="shared" si="72"/>
        <v>0</v>
      </c>
      <c r="W115" s="213">
        <f t="shared" si="72"/>
        <v>0</v>
      </c>
      <c r="X115" s="213">
        <f t="shared" si="72"/>
        <v>0</v>
      </c>
      <c r="Y115" s="292">
        <f t="shared" si="72"/>
        <v>0</v>
      </c>
      <c r="Z115" s="301">
        <f t="shared" si="72"/>
        <v>0</v>
      </c>
      <c r="AA115" s="213">
        <f t="shared" si="72"/>
        <v>0</v>
      </c>
      <c r="AB115" s="213">
        <f t="shared" si="72"/>
        <v>0</v>
      </c>
      <c r="AC115" s="292">
        <f t="shared" si="72"/>
        <v>0</v>
      </c>
      <c r="AD115" s="301">
        <f t="shared" si="72"/>
        <v>0</v>
      </c>
      <c r="AE115" s="213">
        <f t="shared" si="72"/>
        <v>0</v>
      </c>
      <c r="AF115" s="213">
        <f t="shared" si="72"/>
        <v>0</v>
      </c>
      <c r="AG115" s="292">
        <f t="shared" si="72"/>
        <v>0</v>
      </c>
      <c r="AH115" s="301">
        <f t="shared" si="72"/>
        <v>0</v>
      </c>
      <c r="AI115" s="213">
        <f t="shared" si="72"/>
        <v>0</v>
      </c>
      <c r="AJ115" s="213">
        <f t="shared" si="72"/>
        <v>0</v>
      </c>
      <c r="AK115" s="292">
        <f t="shared" si="72"/>
        <v>0</v>
      </c>
      <c r="AL115" s="301">
        <f t="shared" si="72"/>
        <v>0</v>
      </c>
      <c r="AM115" s="213">
        <f t="shared" si="72"/>
        <v>0</v>
      </c>
      <c r="AN115" s="213">
        <f t="shared" si="72"/>
        <v>0</v>
      </c>
      <c r="AO115" s="213">
        <f t="shared" si="72"/>
        <v>0</v>
      </c>
      <c r="AP115" s="292">
        <f t="shared" si="72"/>
        <v>0</v>
      </c>
    </row>
    <row r="116" spans="1:42" ht="15.75" thickBot="1" x14ac:dyDescent="0.3">
      <c r="A116" s="302" t="s">
        <v>206</v>
      </c>
      <c r="B116" s="222">
        <f>B93+B101+B109</f>
        <v>0</v>
      </c>
      <c r="C116" s="219">
        <f t="shared" ref="C116:AP116" si="73">C93+C101+C109</f>
        <v>0</v>
      </c>
      <c r="D116" s="219">
        <f t="shared" si="73"/>
        <v>0</v>
      </c>
      <c r="E116" s="219">
        <f t="shared" si="73"/>
        <v>0</v>
      </c>
      <c r="F116" s="219">
        <f t="shared" si="73"/>
        <v>0</v>
      </c>
      <c r="G116" s="219">
        <f t="shared" si="73"/>
        <v>0</v>
      </c>
      <c r="H116" s="219">
        <f t="shared" si="73"/>
        <v>0</v>
      </c>
      <c r="I116" s="219">
        <f t="shared" si="73"/>
        <v>0</v>
      </c>
      <c r="J116" s="219">
        <f t="shared" si="73"/>
        <v>0</v>
      </c>
      <c r="K116" s="219">
        <f t="shared" si="73"/>
        <v>0</v>
      </c>
      <c r="L116" s="219">
        <f t="shared" si="73"/>
        <v>0</v>
      </c>
      <c r="M116" s="220">
        <f t="shared" si="73"/>
        <v>0</v>
      </c>
      <c r="N116" s="222">
        <f t="shared" si="73"/>
        <v>0</v>
      </c>
      <c r="O116" s="219">
        <f t="shared" si="73"/>
        <v>0</v>
      </c>
      <c r="P116" s="219">
        <f t="shared" si="73"/>
        <v>0</v>
      </c>
      <c r="Q116" s="219">
        <f t="shared" si="73"/>
        <v>0</v>
      </c>
      <c r="R116" s="219">
        <f t="shared" si="73"/>
        <v>0</v>
      </c>
      <c r="S116" s="219">
        <f t="shared" si="73"/>
        <v>0</v>
      </c>
      <c r="T116" s="219">
        <f t="shared" si="73"/>
        <v>0</v>
      </c>
      <c r="U116" s="219">
        <f t="shared" si="73"/>
        <v>0</v>
      </c>
      <c r="V116" s="219">
        <f t="shared" si="73"/>
        <v>0</v>
      </c>
      <c r="W116" s="219">
        <f t="shared" si="73"/>
        <v>0</v>
      </c>
      <c r="X116" s="219">
        <f t="shared" si="73"/>
        <v>0</v>
      </c>
      <c r="Y116" s="220">
        <f t="shared" si="73"/>
        <v>0</v>
      </c>
      <c r="Z116" s="222">
        <f t="shared" si="73"/>
        <v>0</v>
      </c>
      <c r="AA116" s="219">
        <f t="shared" si="73"/>
        <v>0</v>
      </c>
      <c r="AB116" s="219">
        <f t="shared" si="73"/>
        <v>0</v>
      </c>
      <c r="AC116" s="220">
        <f t="shared" si="73"/>
        <v>0</v>
      </c>
      <c r="AD116" s="222">
        <f t="shared" si="73"/>
        <v>0</v>
      </c>
      <c r="AE116" s="219">
        <f t="shared" si="73"/>
        <v>0</v>
      </c>
      <c r="AF116" s="219">
        <f t="shared" si="73"/>
        <v>0</v>
      </c>
      <c r="AG116" s="220">
        <f t="shared" si="73"/>
        <v>0</v>
      </c>
      <c r="AH116" s="222">
        <f t="shared" si="73"/>
        <v>0</v>
      </c>
      <c r="AI116" s="219">
        <f t="shared" si="73"/>
        <v>0</v>
      </c>
      <c r="AJ116" s="219">
        <f t="shared" si="73"/>
        <v>0</v>
      </c>
      <c r="AK116" s="220">
        <f t="shared" si="73"/>
        <v>0</v>
      </c>
      <c r="AL116" s="222">
        <f t="shared" si="73"/>
        <v>0</v>
      </c>
      <c r="AM116" s="219">
        <f t="shared" si="73"/>
        <v>0</v>
      </c>
      <c r="AN116" s="219">
        <f t="shared" si="73"/>
        <v>0</v>
      </c>
      <c r="AO116" s="219">
        <f t="shared" si="73"/>
        <v>0</v>
      </c>
      <c r="AP116" s="220">
        <f t="shared" si="73"/>
        <v>0</v>
      </c>
    </row>
    <row r="117" spans="1:42" x14ac:dyDescent="0.25">
      <c r="A117" s="303" t="s">
        <v>203</v>
      </c>
      <c r="B117" s="298">
        <f>B44+B86+B114</f>
        <v>0</v>
      </c>
      <c r="C117" s="299">
        <f t="shared" ref="C117:AP117" si="74">C44+C86+C114</f>
        <v>0</v>
      </c>
      <c r="D117" s="299">
        <f t="shared" si="74"/>
        <v>0</v>
      </c>
      <c r="E117" s="299">
        <f t="shared" si="74"/>
        <v>0</v>
      </c>
      <c r="F117" s="299">
        <f t="shared" si="74"/>
        <v>0</v>
      </c>
      <c r="G117" s="299">
        <f t="shared" si="74"/>
        <v>0</v>
      </c>
      <c r="H117" s="299">
        <f t="shared" si="74"/>
        <v>0</v>
      </c>
      <c r="I117" s="299">
        <f t="shared" si="74"/>
        <v>0</v>
      </c>
      <c r="J117" s="299">
        <f t="shared" si="74"/>
        <v>0</v>
      </c>
      <c r="K117" s="299">
        <f t="shared" si="74"/>
        <v>0</v>
      </c>
      <c r="L117" s="299">
        <f t="shared" si="74"/>
        <v>0</v>
      </c>
      <c r="M117" s="300">
        <f t="shared" si="74"/>
        <v>0</v>
      </c>
      <c r="N117" s="298">
        <f t="shared" si="74"/>
        <v>0</v>
      </c>
      <c r="O117" s="299">
        <f t="shared" si="74"/>
        <v>0</v>
      </c>
      <c r="P117" s="299">
        <f t="shared" si="74"/>
        <v>0</v>
      </c>
      <c r="Q117" s="299">
        <f t="shared" si="74"/>
        <v>0</v>
      </c>
      <c r="R117" s="299">
        <f t="shared" si="74"/>
        <v>0</v>
      </c>
      <c r="S117" s="299">
        <f t="shared" si="74"/>
        <v>0</v>
      </c>
      <c r="T117" s="299">
        <f t="shared" si="74"/>
        <v>0</v>
      </c>
      <c r="U117" s="299">
        <f t="shared" si="74"/>
        <v>0</v>
      </c>
      <c r="V117" s="299">
        <f t="shared" si="74"/>
        <v>0</v>
      </c>
      <c r="W117" s="299">
        <f t="shared" si="74"/>
        <v>0</v>
      </c>
      <c r="X117" s="299">
        <f t="shared" si="74"/>
        <v>0</v>
      </c>
      <c r="Y117" s="300">
        <f t="shared" si="74"/>
        <v>0</v>
      </c>
      <c r="Z117" s="298">
        <f t="shared" si="74"/>
        <v>0</v>
      </c>
      <c r="AA117" s="299">
        <f t="shared" si="74"/>
        <v>0</v>
      </c>
      <c r="AB117" s="299">
        <f t="shared" si="74"/>
        <v>0</v>
      </c>
      <c r="AC117" s="300">
        <f t="shared" si="74"/>
        <v>0</v>
      </c>
      <c r="AD117" s="298">
        <f t="shared" si="74"/>
        <v>0</v>
      </c>
      <c r="AE117" s="299">
        <f t="shared" si="74"/>
        <v>0</v>
      </c>
      <c r="AF117" s="299">
        <f t="shared" si="74"/>
        <v>0</v>
      </c>
      <c r="AG117" s="300">
        <f t="shared" si="74"/>
        <v>0</v>
      </c>
      <c r="AH117" s="298">
        <f t="shared" si="74"/>
        <v>0</v>
      </c>
      <c r="AI117" s="299">
        <f t="shared" si="74"/>
        <v>0</v>
      </c>
      <c r="AJ117" s="299">
        <f t="shared" si="74"/>
        <v>0</v>
      </c>
      <c r="AK117" s="300">
        <f t="shared" si="74"/>
        <v>0</v>
      </c>
      <c r="AL117" s="511">
        <f t="shared" si="74"/>
        <v>0</v>
      </c>
      <c r="AM117" s="494">
        <f t="shared" si="74"/>
        <v>0</v>
      </c>
      <c r="AN117" s="494">
        <f t="shared" si="74"/>
        <v>0</v>
      </c>
      <c r="AO117" s="494">
        <f t="shared" si="74"/>
        <v>0</v>
      </c>
      <c r="AP117" s="495">
        <f t="shared" si="74"/>
        <v>0</v>
      </c>
    </row>
    <row r="118" spans="1:42" x14ac:dyDescent="0.25">
      <c r="A118" s="270" t="s">
        <v>207</v>
      </c>
      <c r="B118" s="301">
        <f t="shared" ref="B118:AP118" si="75">B13+B45+B87+B115</f>
        <v>0</v>
      </c>
      <c r="C118" s="213">
        <f t="shared" si="75"/>
        <v>0</v>
      </c>
      <c r="D118" s="213">
        <f t="shared" si="75"/>
        <v>0</v>
      </c>
      <c r="E118" s="213">
        <f t="shared" si="75"/>
        <v>0</v>
      </c>
      <c r="F118" s="213">
        <f t="shared" si="75"/>
        <v>0</v>
      </c>
      <c r="G118" s="213">
        <f t="shared" si="75"/>
        <v>0</v>
      </c>
      <c r="H118" s="213">
        <f t="shared" si="75"/>
        <v>0</v>
      </c>
      <c r="I118" s="213">
        <f t="shared" si="75"/>
        <v>0</v>
      </c>
      <c r="J118" s="213">
        <f t="shared" si="75"/>
        <v>0</v>
      </c>
      <c r="K118" s="213">
        <f t="shared" si="75"/>
        <v>0</v>
      </c>
      <c r="L118" s="213">
        <f t="shared" si="75"/>
        <v>0</v>
      </c>
      <c r="M118" s="292">
        <f t="shared" si="75"/>
        <v>0</v>
      </c>
      <c r="N118" s="301">
        <f t="shared" si="75"/>
        <v>0</v>
      </c>
      <c r="O118" s="213">
        <f t="shared" si="75"/>
        <v>0</v>
      </c>
      <c r="P118" s="213">
        <f t="shared" si="75"/>
        <v>0</v>
      </c>
      <c r="Q118" s="213">
        <f t="shared" si="75"/>
        <v>0</v>
      </c>
      <c r="R118" s="213">
        <f t="shared" si="75"/>
        <v>0</v>
      </c>
      <c r="S118" s="213">
        <f t="shared" si="75"/>
        <v>0</v>
      </c>
      <c r="T118" s="213">
        <f t="shared" si="75"/>
        <v>0</v>
      </c>
      <c r="U118" s="213">
        <f t="shared" si="75"/>
        <v>0</v>
      </c>
      <c r="V118" s="213">
        <f t="shared" si="75"/>
        <v>0</v>
      </c>
      <c r="W118" s="213">
        <f t="shared" si="75"/>
        <v>0</v>
      </c>
      <c r="X118" s="213">
        <f t="shared" si="75"/>
        <v>0</v>
      </c>
      <c r="Y118" s="292">
        <f t="shared" si="75"/>
        <v>0</v>
      </c>
      <c r="Z118" s="301">
        <f t="shared" si="75"/>
        <v>0</v>
      </c>
      <c r="AA118" s="213">
        <f t="shared" si="75"/>
        <v>0</v>
      </c>
      <c r="AB118" s="213">
        <f t="shared" si="75"/>
        <v>0</v>
      </c>
      <c r="AC118" s="292">
        <f t="shared" si="75"/>
        <v>0</v>
      </c>
      <c r="AD118" s="301">
        <f t="shared" si="75"/>
        <v>0</v>
      </c>
      <c r="AE118" s="213">
        <f t="shared" si="75"/>
        <v>0</v>
      </c>
      <c r="AF118" s="213">
        <f t="shared" si="75"/>
        <v>0</v>
      </c>
      <c r="AG118" s="292">
        <f t="shared" si="75"/>
        <v>0</v>
      </c>
      <c r="AH118" s="301">
        <f t="shared" si="75"/>
        <v>0</v>
      </c>
      <c r="AI118" s="213">
        <f t="shared" si="75"/>
        <v>0</v>
      </c>
      <c r="AJ118" s="213">
        <f t="shared" si="75"/>
        <v>0</v>
      </c>
      <c r="AK118" s="292">
        <f t="shared" si="75"/>
        <v>0</v>
      </c>
      <c r="AL118" s="293">
        <f t="shared" si="75"/>
        <v>0</v>
      </c>
      <c r="AM118" s="213">
        <f t="shared" si="75"/>
        <v>0</v>
      </c>
      <c r="AN118" s="213">
        <f t="shared" si="75"/>
        <v>0</v>
      </c>
      <c r="AO118" s="213">
        <f t="shared" si="75"/>
        <v>0</v>
      </c>
      <c r="AP118" s="292">
        <f t="shared" si="75"/>
        <v>0</v>
      </c>
    </row>
    <row r="119" spans="1:42" ht="15.75" thickBot="1" x14ac:dyDescent="0.3">
      <c r="A119" s="304" t="s">
        <v>208</v>
      </c>
      <c r="B119" s="222">
        <f>B46+B88+B116</f>
        <v>0</v>
      </c>
      <c r="C119" s="219">
        <f t="shared" ref="C119:AP119" si="76">C46+C88+C116</f>
        <v>0</v>
      </c>
      <c r="D119" s="219">
        <f t="shared" si="76"/>
        <v>0</v>
      </c>
      <c r="E119" s="219">
        <f t="shared" si="76"/>
        <v>0</v>
      </c>
      <c r="F119" s="219">
        <f t="shared" si="76"/>
        <v>0</v>
      </c>
      <c r="G119" s="219">
        <f t="shared" si="76"/>
        <v>0</v>
      </c>
      <c r="H119" s="219">
        <f t="shared" si="76"/>
        <v>0</v>
      </c>
      <c r="I119" s="219">
        <f t="shared" si="76"/>
        <v>0</v>
      </c>
      <c r="J119" s="219">
        <f t="shared" si="76"/>
        <v>0</v>
      </c>
      <c r="K119" s="219">
        <f t="shared" si="76"/>
        <v>0</v>
      </c>
      <c r="L119" s="219">
        <f t="shared" si="76"/>
        <v>0</v>
      </c>
      <c r="M119" s="220">
        <f t="shared" si="76"/>
        <v>0</v>
      </c>
      <c r="N119" s="222">
        <f t="shared" si="76"/>
        <v>0</v>
      </c>
      <c r="O119" s="219">
        <f t="shared" si="76"/>
        <v>0</v>
      </c>
      <c r="P119" s="219">
        <f t="shared" si="76"/>
        <v>0</v>
      </c>
      <c r="Q119" s="219">
        <f t="shared" si="76"/>
        <v>0</v>
      </c>
      <c r="R119" s="219">
        <f t="shared" si="76"/>
        <v>0</v>
      </c>
      <c r="S119" s="219">
        <f t="shared" si="76"/>
        <v>0</v>
      </c>
      <c r="T119" s="219">
        <f t="shared" si="76"/>
        <v>0</v>
      </c>
      <c r="U119" s="219">
        <f t="shared" si="76"/>
        <v>0</v>
      </c>
      <c r="V119" s="219">
        <f t="shared" si="76"/>
        <v>0</v>
      </c>
      <c r="W119" s="219">
        <f t="shared" si="76"/>
        <v>0</v>
      </c>
      <c r="X119" s="219">
        <f t="shared" si="76"/>
        <v>0</v>
      </c>
      <c r="Y119" s="220">
        <f t="shared" si="76"/>
        <v>0</v>
      </c>
      <c r="Z119" s="222">
        <f t="shared" si="76"/>
        <v>0</v>
      </c>
      <c r="AA119" s="219">
        <f t="shared" si="76"/>
        <v>0</v>
      </c>
      <c r="AB119" s="219">
        <f t="shared" si="76"/>
        <v>0</v>
      </c>
      <c r="AC119" s="220">
        <f t="shared" si="76"/>
        <v>0</v>
      </c>
      <c r="AD119" s="222">
        <f t="shared" si="76"/>
        <v>0</v>
      </c>
      <c r="AE119" s="219">
        <f t="shared" si="76"/>
        <v>0</v>
      </c>
      <c r="AF119" s="219">
        <f t="shared" si="76"/>
        <v>0</v>
      </c>
      <c r="AG119" s="220">
        <f t="shared" si="76"/>
        <v>0</v>
      </c>
      <c r="AH119" s="222">
        <f t="shared" si="76"/>
        <v>0</v>
      </c>
      <c r="AI119" s="219">
        <f t="shared" si="76"/>
        <v>0</v>
      </c>
      <c r="AJ119" s="219">
        <f t="shared" si="76"/>
        <v>0</v>
      </c>
      <c r="AK119" s="220">
        <f t="shared" si="76"/>
        <v>0</v>
      </c>
      <c r="AL119" s="275">
        <f t="shared" si="76"/>
        <v>0</v>
      </c>
      <c r="AM119" s="219">
        <f t="shared" si="76"/>
        <v>0</v>
      </c>
      <c r="AN119" s="219">
        <f t="shared" si="76"/>
        <v>0</v>
      </c>
      <c r="AO119" s="219">
        <f t="shared" si="76"/>
        <v>0</v>
      </c>
      <c r="AP119" s="220">
        <f t="shared" si="76"/>
        <v>0</v>
      </c>
    </row>
  </sheetData>
  <sheetProtection password="B210" sheet="1" objects="1" scenarios="1"/>
  <mergeCells count="6">
    <mergeCell ref="AH6:AK6"/>
    <mergeCell ref="A6:A7"/>
    <mergeCell ref="B6:M6"/>
    <mergeCell ref="N6:Y6"/>
    <mergeCell ref="Z6:AC6"/>
    <mergeCell ref="AD6:AG6"/>
  </mergeCells>
  <dataValidations count="3">
    <dataValidation type="decimal" allowBlank="1" showInputMessage="1" showErrorMessage="1" errorTitle="Zahlen" error="Bitte nur positive Zahlen erfassen." sqref="B9:AK10 B12:AK12 B18:M18 B20:AK21 B29:AK30 B27:M27 B36:M36 B38:AK39 B51:AK52 B60:M60 B62:AK63 B71:AK72 B78:M78 B80:AK81 B93:AK93 B101:AK101 B109:AK109">
      <formula1>0</formula1>
      <formula2>99999999999999</formula2>
    </dataValidation>
    <dataValidation type="textLength" operator="lessThanOrEqual" allowBlank="1" showInputMessage="1" showErrorMessage="1" errorTitle="Darlehen" error="Bitte Bezeichnung max. 100 Zeichen" sqref="A17 A26 A35 A59 A68 A77">
      <formula1>100</formula1>
    </dataValidation>
    <dataValidation type="decimal" allowBlank="1" showInputMessage="1" showErrorMessage="1" errorTitle="Zinssatz" error="Bitte nur Werte zwischen 0 und 100% erfassen." sqref="A25 A34 A43 A56 A67 A76 A85">
      <formula1>0</formula1>
      <formula2>1</formula2>
    </dataValidation>
  </dataValidations>
  <pageMargins left="0.7" right="0.7" top="0.78740157499999996" bottom="0.78740157499999996" header="0.3" footer="0.3"/>
  <pageSetup paperSize="9" scale="25" orientation="landscape" copies="0" r:id="rId1"/>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AM34"/>
  <sheetViews>
    <sheetView workbookViewId="0">
      <pane xSplit="1" ySplit="7" topLeftCell="B8" activePane="bottomRight" state="frozen"/>
      <selection pane="topRight" activeCell="B1" sqref="B1"/>
      <selection pane="bottomLeft" activeCell="A8" sqref="A8"/>
      <selection pane="bottomRight" activeCell="B7" sqref="B7"/>
    </sheetView>
  </sheetViews>
  <sheetFormatPr baseColWidth="10" defaultRowHeight="15" x14ac:dyDescent="0.25"/>
  <cols>
    <col min="1" max="1" width="37.7109375" customWidth="1"/>
    <col min="2" max="2" width="19.85546875" customWidth="1"/>
    <col min="39" max="39" width="18.7109375" customWidth="1"/>
  </cols>
  <sheetData>
    <row r="1" spans="1:39" s="2" customFormat="1" ht="15.75" x14ac:dyDescent="0.25">
      <c r="A1" s="3" t="s">
        <v>13</v>
      </c>
      <c r="B1" s="3">
        <f>Name</f>
        <v>0</v>
      </c>
    </row>
    <row r="2" spans="1:39" s="2" customFormat="1" ht="15.75" x14ac:dyDescent="0.25">
      <c r="A2" s="3" t="str">
        <f>IF(Antragsnummer="",'Angaben zum Unternehmen'!A7,'Angaben zum Unternehmen'!A8)</f>
        <v>Antragsnummer Zuschuss (Frühphase 1):</v>
      </c>
      <c r="B2" s="144">
        <f>IF(Antragsnummer="",PV_Nummer,Antragsnummer)</f>
        <v>0</v>
      </c>
    </row>
    <row r="3" spans="1:39" s="2" customFormat="1" ht="12.75" x14ac:dyDescent="0.2"/>
    <row r="4" spans="1:39" s="2" customFormat="1" ht="15.75" x14ac:dyDescent="0.25">
      <c r="A4" s="4" t="s">
        <v>218</v>
      </c>
    </row>
    <row r="5" spans="1:39" s="2" customFormat="1" ht="13.5" thickBot="1" x14ac:dyDescent="0.25"/>
    <row r="6" spans="1:39" s="195" customFormat="1" ht="12.75" x14ac:dyDescent="0.25">
      <c r="A6" s="932" t="s">
        <v>97</v>
      </c>
      <c r="B6" s="916" t="s">
        <v>146</v>
      </c>
      <c r="C6" s="917"/>
      <c r="D6" s="917"/>
      <c r="E6" s="917"/>
      <c r="F6" s="917"/>
      <c r="G6" s="917"/>
      <c r="H6" s="917"/>
      <c r="I6" s="917"/>
      <c r="J6" s="917"/>
      <c r="K6" s="917"/>
      <c r="L6" s="917"/>
      <c r="M6" s="918"/>
      <c r="N6" s="919" t="s">
        <v>147</v>
      </c>
      <c r="O6" s="917"/>
      <c r="P6" s="917"/>
      <c r="Q6" s="917"/>
      <c r="R6" s="917"/>
      <c r="S6" s="917"/>
      <c r="T6" s="917"/>
      <c r="U6" s="917"/>
      <c r="V6" s="917"/>
      <c r="W6" s="917"/>
      <c r="X6" s="917"/>
      <c r="Y6" s="918"/>
      <c r="Z6" s="916" t="s">
        <v>148</v>
      </c>
      <c r="AA6" s="917"/>
      <c r="AB6" s="917"/>
      <c r="AC6" s="918"/>
      <c r="AD6" s="911" t="s">
        <v>149</v>
      </c>
      <c r="AE6" s="912"/>
      <c r="AF6" s="912"/>
      <c r="AG6" s="920"/>
      <c r="AH6" s="911" t="s">
        <v>150</v>
      </c>
      <c r="AI6" s="912"/>
      <c r="AJ6" s="912"/>
      <c r="AK6" s="920"/>
      <c r="AL6" s="916" t="s">
        <v>100</v>
      </c>
      <c r="AM6" s="918" t="s">
        <v>224</v>
      </c>
    </row>
    <row r="7" spans="1:39" s="195" customFormat="1" ht="27.75" customHeight="1" thickBot="1" x14ac:dyDescent="0.3">
      <c r="A7" s="933"/>
      <c r="B7" s="530">
        <f t="shared" ref="B7:L7" si="0">IF(C7="-","-",IF(DATE(YEAR(C7),MONTH(C7),1)-1&lt;Datum_Planungsbeginn,"-",DATE(YEAR(C7),MONTH(C7)-1,DAY(C7))))</f>
        <v>1</v>
      </c>
      <c r="C7" s="196">
        <f t="shared" si="0"/>
        <v>32</v>
      </c>
      <c r="D7" s="196">
        <f t="shared" si="0"/>
        <v>61</v>
      </c>
      <c r="E7" s="196">
        <f t="shared" si="0"/>
        <v>92</v>
      </c>
      <c r="F7" s="196">
        <f t="shared" si="0"/>
        <v>122</v>
      </c>
      <c r="G7" s="196">
        <f t="shared" si="0"/>
        <v>153</v>
      </c>
      <c r="H7" s="196">
        <f t="shared" si="0"/>
        <v>183</v>
      </c>
      <c r="I7" s="196">
        <f t="shared" si="0"/>
        <v>214</v>
      </c>
      <c r="J7" s="196">
        <f t="shared" si="0"/>
        <v>245</v>
      </c>
      <c r="K7" s="196">
        <f t="shared" si="0"/>
        <v>275</v>
      </c>
      <c r="L7" s="196">
        <f t="shared" si="0"/>
        <v>306</v>
      </c>
      <c r="M7" s="200">
        <f>DATE(YEAR(Datum_Ende_Planjahr_1),MONTH(Datum_Ende_Planjahr_1),1)</f>
        <v>336</v>
      </c>
      <c r="N7" s="834">
        <f>DATE(YEAR(M7),MONTH(M7)+1,DAY(M7))</f>
        <v>367</v>
      </c>
      <c r="O7" s="199">
        <f t="shared" ref="O7:Y7" si="1">DATE(YEAR(N7),MONTH(N7)+1,DAY(N7))</f>
        <v>398</v>
      </c>
      <c r="P7" s="199">
        <f t="shared" si="1"/>
        <v>426</v>
      </c>
      <c r="Q7" s="199">
        <f t="shared" si="1"/>
        <v>457</v>
      </c>
      <c r="R7" s="199">
        <f t="shared" si="1"/>
        <v>487</v>
      </c>
      <c r="S7" s="199">
        <f t="shared" si="1"/>
        <v>518</v>
      </c>
      <c r="T7" s="199">
        <f t="shared" si="1"/>
        <v>548</v>
      </c>
      <c r="U7" s="199">
        <f t="shared" si="1"/>
        <v>579</v>
      </c>
      <c r="V7" s="199">
        <f t="shared" si="1"/>
        <v>610</v>
      </c>
      <c r="W7" s="199">
        <f t="shared" si="1"/>
        <v>640</v>
      </c>
      <c r="X7" s="199">
        <f t="shared" si="1"/>
        <v>671</v>
      </c>
      <c r="Y7" s="200">
        <f t="shared" si="1"/>
        <v>701</v>
      </c>
      <c r="Z7" s="204" t="str">
        <f>TEXT(DATE(YEAR(Y7),MONTH(Y7)+1,DAY(Y7)),"MMM. JJJJ")&amp;" - "&amp;TEXT(DATE(YEAR(Y7),MONTH(Y7)+3,DAY(Y7)),"MMM. JJJJ")</f>
        <v>Jan. 1902 - Mrz. 1902</v>
      </c>
      <c r="AA7" s="202" t="str">
        <f>TEXT(DATE(YEAR(Y7),MONTH(Y7)+4,DAY(Y7)),"MMM. JJJJ")&amp;" - "&amp;TEXT(DATE(YEAR(Y7),MONTH(Y7)+6,DAY(Y7)),"MMM. JJJJ")</f>
        <v>Apr. 1902 - Jun. 1902</v>
      </c>
      <c r="AB7" s="202" t="str">
        <f>TEXT(DATE(YEAR(Y7),MONTH(Y7)+7,DAY(Y7)),"MMM. JJJJ")&amp;" - "&amp;TEXT(DATE(YEAR(Y7),MONTH(Y7)+9,DAY(Y7)),"MMM. JJJJ")</f>
        <v>Jul. 1902 - Sep. 1902</v>
      </c>
      <c r="AC7" s="203" t="str">
        <f>TEXT(DATE(YEAR(Y7),MONTH(Y7)+10,DAY(Y7)),"MMM. JJJJ")&amp;" - "&amp;TEXT(DATE(YEAR(Y7),MONTH(Y7)+12,DAY(Y7)),"MMM. JJJJ")</f>
        <v>Okt. 1902 - Dez. 1902</v>
      </c>
      <c r="AD7" s="204" t="str">
        <f>TEXT(DATE(YEAR(Y7),MONTH(Y7)+13,DAY(Y7)),"MMM. JJJJ")&amp;" - "&amp;TEXT(DATE(YEAR(Y7),MONTH(Y7)+15,DAY(Y7)),"MMM. JJJJ")</f>
        <v>Jan. 1903 - Mrz. 1903</v>
      </c>
      <c r="AE7" s="202" t="str">
        <f>TEXT(DATE(YEAR(Y7),MONTH(Y7)+16,DAY(Y7)),"MMM. JJJJ")&amp;" - "&amp;TEXT(DATE(YEAR(Y7),MONTH(Y7)+18,DAY(Y7)),"MMM. JJJJ")</f>
        <v>Apr. 1903 - Jun. 1903</v>
      </c>
      <c r="AF7" s="202" t="str">
        <f>TEXT(DATE(YEAR(Y7),MONTH(Y7)+19,DAY(Y7)),"MMM. JJJJ")&amp;" - "&amp;TEXT(DATE(YEAR(Y7),MONTH(Y7)+21,DAY(Y7)),"MMM. JJJJ")</f>
        <v>Jul. 1903 - Sep. 1903</v>
      </c>
      <c r="AG7" s="203" t="str">
        <f>TEXT(DATE(YEAR(Y7),MONTH(Y7)+22,DAY(Y7)),"MMM. JJJJ")&amp;" - "&amp;TEXT(DATE(YEAR(Y7),MONTH(Y7)+24,DAY(Y7)),"MMM. JJJJ")</f>
        <v>Okt. 1903 - Dez. 1903</v>
      </c>
      <c r="AH7" s="204" t="str">
        <f>TEXT(DATE(YEAR(Y7),MONTH(Y7)+25,DAY(Y7)),"MMM. JJJJ")&amp;" - "&amp;TEXT(DATE(YEAR(Y7),MONTH(Y7)+27,DAY(Y7)),"MMM. JJJJ")</f>
        <v>Jan. 1904 - Mrz. 1904</v>
      </c>
      <c r="AI7" s="202" t="str">
        <f>TEXT(DATE(YEAR(Y7),MONTH(Y7)+28,DAY(Y7)),"MMM. JJJJ")&amp;" - "&amp;TEXT(DATE(YEAR(Y7),MONTH(Y7)+30,DAY(Y7)),"MMM. JJJJ")</f>
        <v>Apr. 1904 - Jun. 1904</v>
      </c>
      <c r="AJ7" s="202" t="str">
        <f>TEXT(DATE(YEAR(Y7),MONTH(Y7)+31,DAY(Y7)),"MMM. JJJJ")&amp;" - "&amp;TEXT(DATE(YEAR(Y7),MONTH(Y7)+33,DAY(Y7)),"MMM. JJJJ")</f>
        <v>Jul. 1904 - Sep. 1904</v>
      </c>
      <c r="AK7" s="203" t="str">
        <f>TEXT(DATE(YEAR(Y7),MONTH(Y7)+34,DAY(Y7)),"MMM. JJJJ")&amp;" - "&amp;TEXT(DATE(YEAR(Y7),MONTH(Y7)+36,DAY(Y7)),"MMM. JJJJ")</f>
        <v>Okt. 1904 - Dez. 1904</v>
      </c>
      <c r="AL7" s="930"/>
      <c r="AM7" s="931"/>
    </row>
    <row r="8" spans="1:39" s="8" customFormat="1" ht="21.75" customHeight="1" x14ac:dyDescent="0.2">
      <c r="A8" s="360" t="s">
        <v>78</v>
      </c>
      <c r="B8" s="838">
        <f>'Plan - Rohertrag'!B14</f>
        <v>0</v>
      </c>
      <c r="C8" s="839">
        <f>'Plan - Rohertrag'!C14</f>
        <v>0</v>
      </c>
      <c r="D8" s="839">
        <f>'Plan - Rohertrag'!D14</f>
        <v>0</v>
      </c>
      <c r="E8" s="839">
        <f>'Plan - Rohertrag'!E14</f>
        <v>0</v>
      </c>
      <c r="F8" s="839">
        <f>'Plan - Rohertrag'!F14</f>
        <v>0</v>
      </c>
      <c r="G8" s="839">
        <f>'Plan - Rohertrag'!G14</f>
        <v>0</v>
      </c>
      <c r="H8" s="839">
        <f>'Plan - Rohertrag'!H14</f>
        <v>0</v>
      </c>
      <c r="I8" s="839">
        <f>'Plan - Rohertrag'!I14</f>
        <v>0</v>
      </c>
      <c r="J8" s="839">
        <f>'Plan - Rohertrag'!J14</f>
        <v>0</v>
      </c>
      <c r="K8" s="839">
        <f>'Plan - Rohertrag'!K14</f>
        <v>0</v>
      </c>
      <c r="L8" s="839">
        <f>'Plan - Rohertrag'!L14</f>
        <v>0</v>
      </c>
      <c r="M8" s="840">
        <f>'Plan - Rohertrag'!M14</f>
        <v>0</v>
      </c>
      <c r="N8" s="245">
        <f>'Plan - Rohertrag'!N14</f>
        <v>0</v>
      </c>
      <c r="O8" s="246">
        <f>'Plan - Rohertrag'!O14</f>
        <v>0</v>
      </c>
      <c r="P8" s="246">
        <f>'Plan - Rohertrag'!P14</f>
        <v>0</v>
      </c>
      <c r="Q8" s="246">
        <f>'Plan - Rohertrag'!Q14</f>
        <v>0</v>
      </c>
      <c r="R8" s="246">
        <f>'Plan - Rohertrag'!R14</f>
        <v>0</v>
      </c>
      <c r="S8" s="246">
        <f>'Plan - Rohertrag'!S14</f>
        <v>0</v>
      </c>
      <c r="T8" s="246">
        <f>'Plan - Rohertrag'!T14</f>
        <v>0</v>
      </c>
      <c r="U8" s="246">
        <f>'Plan - Rohertrag'!U14</f>
        <v>0</v>
      </c>
      <c r="V8" s="246">
        <f>'Plan - Rohertrag'!V14</f>
        <v>0</v>
      </c>
      <c r="W8" s="246">
        <f>'Plan - Rohertrag'!W14</f>
        <v>0</v>
      </c>
      <c r="X8" s="246">
        <f>'Plan - Rohertrag'!X14</f>
        <v>0</v>
      </c>
      <c r="Y8" s="247">
        <f>'Plan - Rohertrag'!Y14</f>
        <v>0</v>
      </c>
      <c r="Z8" s="245">
        <f>'Plan - Rohertrag'!Z14</f>
        <v>0</v>
      </c>
      <c r="AA8" s="246">
        <f>'Plan - Rohertrag'!AA14</f>
        <v>0</v>
      </c>
      <c r="AB8" s="246">
        <f>'Plan - Rohertrag'!AB14</f>
        <v>0</v>
      </c>
      <c r="AC8" s="247">
        <f>'Plan - Rohertrag'!AC14</f>
        <v>0</v>
      </c>
      <c r="AD8" s="245">
        <f>'Plan - Rohertrag'!AD14</f>
        <v>0</v>
      </c>
      <c r="AE8" s="246">
        <f>'Plan - Rohertrag'!AE14</f>
        <v>0</v>
      </c>
      <c r="AF8" s="246">
        <f>'Plan - Rohertrag'!AF14</f>
        <v>0</v>
      </c>
      <c r="AG8" s="247">
        <f>'Plan - Rohertrag'!AG14</f>
        <v>0</v>
      </c>
      <c r="AH8" s="245">
        <f>'Plan - Rohertrag'!AH14</f>
        <v>0</v>
      </c>
      <c r="AI8" s="246">
        <f>'Plan - Rohertrag'!AI14</f>
        <v>0</v>
      </c>
      <c r="AJ8" s="246">
        <f>'Plan - Rohertrag'!AJ14</f>
        <v>0</v>
      </c>
      <c r="AK8" s="247">
        <f>'Plan - Rohertrag'!AK14</f>
        <v>0</v>
      </c>
      <c r="AL8" s="245">
        <f t="shared" ref="AL8:AL18" si="2">SUM(B8:AK8)</f>
        <v>0</v>
      </c>
      <c r="AM8" s="39"/>
    </row>
    <row r="9" spans="1:39" s="2" customFormat="1" ht="12.75" x14ac:dyDescent="0.2">
      <c r="A9" s="344" t="s">
        <v>221</v>
      </c>
      <c r="B9" s="22">
        <f ca="1">'Plan - Rohertrag'!B15-'Plan - Rohertrag'!B16</f>
        <v>0</v>
      </c>
      <c r="C9" s="178">
        <f ca="1">'Plan - Rohertrag'!C15-'Plan - Rohertrag'!C16</f>
        <v>0</v>
      </c>
      <c r="D9" s="178">
        <f ca="1">'Plan - Rohertrag'!D15-'Plan - Rohertrag'!D16</f>
        <v>0</v>
      </c>
      <c r="E9" s="178">
        <f ca="1">'Plan - Rohertrag'!E15-'Plan - Rohertrag'!E16</f>
        <v>0</v>
      </c>
      <c r="F9" s="178">
        <f ca="1">'Plan - Rohertrag'!F15-'Plan - Rohertrag'!F16</f>
        <v>0</v>
      </c>
      <c r="G9" s="178">
        <f ca="1">'Plan - Rohertrag'!G15-'Plan - Rohertrag'!G16</f>
        <v>0</v>
      </c>
      <c r="H9" s="178">
        <f ca="1">'Plan - Rohertrag'!H15-'Plan - Rohertrag'!H16</f>
        <v>0</v>
      </c>
      <c r="I9" s="178">
        <f ca="1">'Plan - Rohertrag'!I15-'Plan - Rohertrag'!I16</f>
        <v>0</v>
      </c>
      <c r="J9" s="178">
        <f ca="1">'Plan - Rohertrag'!J15-'Plan - Rohertrag'!J16</f>
        <v>0</v>
      </c>
      <c r="K9" s="178">
        <f ca="1">'Plan - Rohertrag'!K15-'Plan - Rohertrag'!K16</f>
        <v>0</v>
      </c>
      <c r="L9" s="178">
        <f ca="1">'Plan - Rohertrag'!L15-'Plan - Rohertrag'!L16</f>
        <v>0</v>
      </c>
      <c r="M9" s="10">
        <f ca="1">'Plan - Rohertrag'!M15-'Plan - Rohertrag'!M16</f>
        <v>0</v>
      </c>
      <c r="N9" s="22">
        <f ca="1">'Plan - Rohertrag'!N15-'Plan - Rohertrag'!N16</f>
        <v>0</v>
      </c>
      <c r="O9" s="178">
        <f ca="1">'Plan - Rohertrag'!O15-'Plan - Rohertrag'!O16</f>
        <v>0</v>
      </c>
      <c r="P9" s="178">
        <f ca="1">'Plan - Rohertrag'!P15-'Plan - Rohertrag'!P16</f>
        <v>0</v>
      </c>
      <c r="Q9" s="178">
        <f ca="1">'Plan - Rohertrag'!Q15-'Plan - Rohertrag'!Q16</f>
        <v>0</v>
      </c>
      <c r="R9" s="178">
        <f ca="1">'Plan - Rohertrag'!R15-'Plan - Rohertrag'!R16</f>
        <v>0</v>
      </c>
      <c r="S9" s="178">
        <f ca="1">'Plan - Rohertrag'!S15-'Plan - Rohertrag'!S16</f>
        <v>0</v>
      </c>
      <c r="T9" s="178">
        <f ca="1">'Plan - Rohertrag'!T15-'Plan - Rohertrag'!T16</f>
        <v>0</v>
      </c>
      <c r="U9" s="178">
        <f ca="1">'Plan - Rohertrag'!U15-'Plan - Rohertrag'!U16</f>
        <v>0</v>
      </c>
      <c r="V9" s="178">
        <f ca="1">'Plan - Rohertrag'!V15-'Plan - Rohertrag'!V16</f>
        <v>0</v>
      </c>
      <c r="W9" s="178">
        <f ca="1">'Plan - Rohertrag'!W15-'Plan - Rohertrag'!W16</f>
        <v>0</v>
      </c>
      <c r="X9" s="178">
        <f ca="1">'Plan - Rohertrag'!X15-'Plan - Rohertrag'!X16</f>
        <v>0</v>
      </c>
      <c r="Y9" s="10">
        <f ca="1">'Plan - Rohertrag'!Y15-'Plan - Rohertrag'!Y16</f>
        <v>0</v>
      </c>
      <c r="Z9" s="22">
        <f ca="1">'Plan - Rohertrag'!Z15-'Plan - Rohertrag'!Z16</f>
        <v>0</v>
      </c>
      <c r="AA9" s="178">
        <f ca="1">'Plan - Rohertrag'!AA15-'Plan - Rohertrag'!AA16</f>
        <v>0</v>
      </c>
      <c r="AB9" s="178">
        <f ca="1">'Plan - Rohertrag'!AB15-'Plan - Rohertrag'!AB16</f>
        <v>0</v>
      </c>
      <c r="AC9" s="10">
        <f ca="1">'Plan - Rohertrag'!AC15-'Plan - Rohertrag'!AC16</f>
        <v>0</v>
      </c>
      <c r="AD9" s="22">
        <f ca="1">'Plan - Rohertrag'!AD15-'Plan - Rohertrag'!AD16</f>
        <v>0</v>
      </c>
      <c r="AE9" s="178">
        <f ca="1">'Plan - Rohertrag'!AE15-'Plan - Rohertrag'!AE16</f>
        <v>0</v>
      </c>
      <c r="AF9" s="178">
        <f ca="1">'Plan - Rohertrag'!AF15-'Plan - Rohertrag'!AF16</f>
        <v>0</v>
      </c>
      <c r="AG9" s="10">
        <f ca="1">'Plan - Rohertrag'!AG15-'Plan - Rohertrag'!AG16</f>
        <v>0</v>
      </c>
      <c r="AH9" s="22">
        <f ca="1">'Plan - Rohertrag'!AH15-'Plan - Rohertrag'!AH16</f>
        <v>0</v>
      </c>
      <c r="AI9" s="178">
        <f ca="1">'Plan - Rohertrag'!AI15-'Plan - Rohertrag'!AI16</f>
        <v>0</v>
      </c>
      <c r="AJ9" s="178">
        <f ca="1">'Plan - Rohertrag'!AJ15-'Plan - Rohertrag'!AJ16</f>
        <v>0</v>
      </c>
      <c r="AK9" s="10">
        <f ca="1">'Plan - Rohertrag'!AK15-'Plan - Rohertrag'!AK16</f>
        <v>0</v>
      </c>
      <c r="AL9" s="22">
        <f t="shared" ca="1" si="2"/>
        <v>0</v>
      </c>
      <c r="AM9" s="40"/>
    </row>
    <row r="10" spans="1:39" s="2" customFormat="1" ht="12.75" x14ac:dyDescent="0.2">
      <c r="A10" s="344" t="s">
        <v>219</v>
      </c>
      <c r="B10" s="22">
        <f t="shared" ref="B10:AK10" ca="1" si="3">ROUND((B8+B9)*Mwst,2)</f>
        <v>0</v>
      </c>
      <c r="C10" s="178">
        <f t="shared" ca="1" si="3"/>
        <v>0</v>
      </c>
      <c r="D10" s="178">
        <f t="shared" ca="1" si="3"/>
        <v>0</v>
      </c>
      <c r="E10" s="178">
        <f t="shared" ca="1" si="3"/>
        <v>0</v>
      </c>
      <c r="F10" s="178">
        <f t="shared" ca="1" si="3"/>
        <v>0</v>
      </c>
      <c r="G10" s="178">
        <f t="shared" ca="1" si="3"/>
        <v>0</v>
      </c>
      <c r="H10" s="178">
        <f t="shared" ca="1" si="3"/>
        <v>0</v>
      </c>
      <c r="I10" s="178">
        <f t="shared" ca="1" si="3"/>
        <v>0</v>
      </c>
      <c r="J10" s="178">
        <f t="shared" ca="1" si="3"/>
        <v>0</v>
      </c>
      <c r="K10" s="178">
        <f t="shared" ca="1" si="3"/>
        <v>0</v>
      </c>
      <c r="L10" s="178">
        <f t="shared" ca="1" si="3"/>
        <v>0</v>
      </c>
      <c r="M10" s="10">
        <f t="shared" ca="1" si="3"/>
        <v>0</v>
      </c>
      <c r="N10" s="22">
        <f t="shared" ca="1" si="3"/>
        <v>0</v>
      </c>
      <c r="O10" s="178">
        <f t="shared" ca="1" si="3"/>
        <v>0</v>
      </c>
      <c r="P10" s="178">
        <f t="shared" ca="1" si="3"/>
        <v>0</v>
      </c>
      <c r="Q10" s="178">
        <f t="shared" ca="1" si="3"/>
        <v>0</v>
      </c>
      <c r="R10" s="178">
        <f t="shared" ca="1" si="3"/>
        <v>0</v>
      </c>
      <c r="S10" s="178">
        <f t="shared" ca="1" si="3"/>
        <v>0</v>
      </c>
      <c r="T10" s="178">
        <f t="shared" ca="1" si="3"/>
        <v>0</v>
      </c>
      <c r="U10" s="178">
        <f t="shared" ca="1" si="3"/>
        <v>0</v>
      </c>
      <c r="V10" s="178">
        <f t="shared" ca="1" si="3"/>
        <v>0</v>
      </c>
      <c r="W10" s="178">
        <f t="shared" ca="1" si="3"/>
        <v>0</v>
      </c>
      <c r="X10" s="178">
        <f t="shared" ca="1" si="3"/>
        <v>0</v>
      </c>
      <c r="Y10" s="10">
        <f t="shared" ca="1" si="3"/>
        <v>0</v>
      </c>
      <c r="Z10" s="22">
        <f t="shared" ca="1" si="3"/>
        <v>0</v>
      </c>
      <c r="AA10" s="178">
        <f t="shared" ca="1" si="3"/>
        <v>0</v>
      </c>
      <c r="AB10" s="178">
        <f t="shared" ca="1" si="3"/>
        <v>0</v>
      </c>
      <c r="AC10" s="10">
        <f t="shared" ca="1" si="3"/>
        <v>0</v>
      </c>
      <c r="AD10" s="22">
        <f t="shared" ca="1" si="3"/>
        <v>0</v>
      </c>
      <c r="AE10" s="178">
        <f t="shared" ca="1" si="3"/>
        <v>0</v>
      </c>
      <c r="AF10" s="178">
        <f t="shared" ca="1" si="3"/>
        <v>0</v>
      </c>
      <c r="AG10" s="10">
        <f t="shared" ca="1" si="3"/>
        <v>0</v>
      </c>
      <c r="AH10" s="22">
        <f t="shared" ca="1" si="3"/>
        <v>0</v>
      </c>
      <c r="AI10" s="178">
        <f t="shared" ca="1" si="3"/>
        <v>0</v>
      </c>
      <c r="AJ10" s="178">
        <f t="shared" ca="1" si="3"/>
        <v>0</v>
      </c>
      <c r="AK10" s="10">
        <f t="shared" ca="1" si="3"/>
        <v>0</v>
      </c>
      <c r="AL10" s="22">
        <f t="shared" ca="1" si="2"/>
        <v>0</v>
      </c>
      <c r="AM10" s="40"/>
    </row>
    <row r="11" spans="1:39" s="8" customFormat="1" ht="13.5" thickBot="1" x14ac:dyDescent="0.25">
      <c r="A11" s="345" t="s">
        <v>220</v>
      </c>
      <c r="B11" s="24">
        <f ca="1">SUM(B8:B10)</f>
        <v>0</v>
      </c>
      <c r="C11" s="223">
        <f t="shared" ref="C11:AK11" ca="1" si="4">SUM(C8:C10)</f>
        <v>0</v>
      </c>
      <c r="D11" s="223">
        <f t="shared" ca="1" si="4"/>
        <v>0</v>
      </c>
      <c r="E11" s="223">
        <f t="shared" ca="1" si="4"/>
        <v>0</v>
      </c>
      <c r="F11" s="223">
        <f t="shared" ca="1" si="4"/>
        <v>0</v>
      </c>
      <c r="G11" s="223">
        <f t="shared" ca="1" si="4"/>
        <v>0</v>
      </c>
      <c r="H11" s="223">
        <f t="shared" ca="1" si="4"/>
        <v>0</v>
      </c>
      <c r="I11" s="223">
        <f t="shared" ca="1" si="4"/>
        <v>0</v>
      </c>
      <c r="J11" s="223">
        <f t="shared" ca="1" si="4"/>
        <v>0</v>
      </c>
      <c r="K11" s="223">
        <f t="shared" ca="1" si="4"/>
        <v>0</v>
      </c>
      <c r="L11" s="223">
        <f t="shared" ca="1" si="4"/>
        <v>0</v>
      </c>
      <c r="M11" s="224">
        <f t="shared" ca="1" si="4"/>
        <v>0</v>
      </c>
      <c r="N11" s="24">
        <f t="shared" ca="1" si="4"/>
        <v>0</v>
      </c>
      <c r="O11" s="223">
        <f t="shared" ca="1" si="4"/>
        <v>0</v>
      </c>
      <c r="P11" s="223">
        <f t="shared" ca="1" si="4"/>
        <v>0</v>
      </c>
      <c r="Q11" s="223">
        <f t="shared" ca="1" si="4"/>
        <v>0</v>
      </c>
      <c r="R11" s="223">
        <f t="shared" ca="1" si="4"/>
        <v>0</v>
      </c>
      <c r="S11" s="223">
        <f t="shared" ca="1" si="4"/>
        <v>0</v>
      </c>
      <c r="T11" s="223">
        <f t="shared" ca="1" si="4"/>
        <v>0</v>
      </c>
      <c r="U11" s="223">
        <f t="shared" ca="1" si="4"/>
        <v>0</v>
      </c>
      <c r="V11" s="223">
        <f t="shared" ca="1" si="4"/>
        <v>0</v>
      </c>
      <c r="W11" s="223">
        <f t="shared" ca="1" si="4"/>
        <v>0</v>
      </c>
      <c r="X11" s="223">
        <f t="shared" ca="1" si="4"/>
        <v>0</v>
      </c>
      <c r="Y11" s="224">
        <f t="shared" ca="1" si="4"/>
        <v>0</v>
      </c>
      <c r="Z11" s="24">
        <f t="shared" ca="1" si="4"/>
        <v>0</v>
      </c>
      <c r="AA11" s="223">
        <f t="shared" ca="1" si="4"/>
        <v>0</v>
      </c>
      <c r="AB11" s="223">
        <f t="shared" ca="1" si="4"/>
        <v>0</v>
      </c>
      <c r="AC11" s="224">
        <f t="shared" ca="1" si="4"/>
        <v>0</v>
      </c>
      <c r="AD11" s="24">
        <f t="shared" ca="1" si="4"/>
        <v>0</v>
      </c>
      <c r="AE11" s="223">
        <f t="shared" ca="1" si="4"/>
        <v>0</v>
      </c>
      <c r="AF11" s="223">
        <f t="shared" ca="1" si="4"/>
        <v>0</v>
      </c>
      <c r="AG11" s="224">
        <f t="shared" ca="1" si="4"/>
        <v>0</v>
      </c>
      <c r="AH11" s="24">
        <f t="shared" ca="1" si="4"/>
        <v>0</v>
      </c>
      <c r="AI11" s="223">
        <f t="shared" ca="1" si="4"/>
        <v>0</v>
      </c>
      <c r="AJ11" s="223">
        <f t="shared" ca="1" si="4"/>
        <v>0</v>
      </c>
      <c r="AK11" s="224">
        <f t="shared" ca="1" si="4"/>
        <v>0</v>
      </c>
      <c r="AL11" s="24">
        <f t="shared" ca="1" si="2"/>
        <v>0</v>
      </c>
      <c r="AM11" s="224">
        <f ca="1">AL11-AL12</f>
        <v>0</v>
      </c>
    </row>
    <row r="12" spans="1:39" s="341" customFormat="1" ht="13.5" thickBot="1" x14ac:dyDescent="0.25">
      <c r="A12" s="346" t="s">
        <v>223</v>
      </c>
      <c r="B12" s="353">
        <f>IF(Verzögerung_Umsatz=0,B11,IF(Verzögerung_Umsatz=2,ROUND(B11*0.5,2),IF(Verzögerung_Umsatz=4,0,IF(Verzögerung_Umsatz=6,0,IF(Verzögerung_Umsatz=8,0,IF(Verzögerung_Umsatz=12,0,0))))))</f>
        <v>0</v>
      </c>
      <c r="C12" s="347">
        <f ca="1">IF(Verzögerung_Umsatz=0,C11,IF(Verzögerung_Umsatz=2,ROUND(B11*0.5+C11*0.5,2),IF(Verzögerung_Umsatz=4,ROUND(B11,2),IF(Verzögerung_Umsatz=6,ROUND(B11*0.5,2),IF(Verzögerung_Umsatz=8,0,IF(Verzögerung_Umsatz=12,0,0))))))</f>
        <v>0</v>
      </c>
      <c r="D12" s="347">
        <f ca="1">IF(Verzögerung_Umsatz=0,D11,IF(Verzögerung_Umsatz=2,ROUND(C11*0.5+D11*0.5,2),IF(Verzögerung_Umsatz=4,ROUND(C11,2),IF(Verzögerung_Umsatz=6,ROUND(B11*0.5+C11*0.5,2),IF(Verzögerung_Umsatz=8,ROUND(B11,2),IF(Verzögerung_Umsatz=12,0,0))))))</f>
        <v>0</v>
      </c>
      <c r="E12" s="347">
        <f t="shared" ref="E12:Y12" ca="1" si="5">IF(Verzögerung_Umsatz=0,E11,IF(Verzögerung_Umsatz=2,ROUND(D11*0.5+E11*0.5,2),IF(Verzögerung_Umsatz=4,ROUND(D11,2),IF(Verzögerung_Umsatz=6,ROUND(C11*0.5+D11*0.5,2),IF(Verzögerung_Umsatz=8,ROUND(C11,2),IF(Verzögerung_Umsatz=12,ROUND(B11,2),"selber rechnen!"))))))</f>
        <v>0</v>
      </c>
      <c r="F12" s="347">
        <f t="shared" ca="1" si="5"/>
        <v>0</v>
      </c>
      <c r="G12" s="347">
        <f t="shared" ca="1" si="5"/>
        <v>0</v>
      </c>
      <c r="H12" s="347">
        <f t="shared" ca="1" si="5"/>
        <v>0</v>
      </c>
      <c r="I12" s="347">
        <f t="shared" ca="1" si="5"/>
        <v>0</v>
      </c>
      <c r="J12" s="347">
        <f t="shared" ca="1" si="5"/>
        <v>0</v>
      </c>
      <c r="K12" s="347">
        <f t="shared" ca="1" si="5"/>
        <v>0</v>
      </c>
      <c r="L12" s="347">
        <f t="shared" ca="1" si="5"/>
        <v>0</v>
      </c>
      <c r="M12" s="348">
        <f t="shared" ca="1" si="5"/>
        <v>0</v>
      </c>
      <c r="N12" s="353">
        <f t="shared" ca="1" si="5"/>
        <v>0</v>
      </c>
      <c r="O12" s="347">
        <f t="shared" ca="1" si="5"/>
        <v>0</v>
      </c>
      <c r="P12" s="347">
        <f t="shared" ca="1" si="5"/>
        <v>0</v>
      </c>
      <c r="Q12" s="347">
        <f t="shared" ca="1" si="5"/>
        <v>0</v>
      </c>
      <c r="R12" s="347">
        <f t="shared" ca="1" si="5"/>
        <v>0</v>
      </c>
      <c r="S12" s="347">
        <f t="shared" ca="1" si="5"/>
        <v>0</v>
      </c>
      <c r="T12" s="347">
        <f t="shared" ca="1" si="5"/>
        <v>0</v>
      </c>
      <c r="U12" s="347">
        <f t="shared" ca="1" si="5"/>
        <v>0</v>
      </c>
      <c r="V12" s="347">
        <f t="shared" ca="1" si="5"/>
        <v>0</v>
      </c>
      <c r="W12" s="347">
        <f t="shared" ca="1" si="5"/>
        <v>0</v>
      </c>
      <c r="X12" s="347">
        <f t="shared" ca="1" si="5"/>
        <v>0</v>
      </c>
      <c r="Y12" s="348">
        <f t="shared" ca="1" si="5"/>
        <v>0</v>
      </c>
      <c r="Z12" s="353">
        <f ca="1">IF(Verzögerung_Umsatz=0,Z11,IF(Verzögerung_Umsatz=2,ROUND(Y11*0.5+Z11*10/12,2),IF(Verzögerung_Umsatz=4,ROUND(Y11+Z11*8/12,2),IF(Verzögerung_Umsatz=6,ROUND(X11*0.5+Y11+Z11*0.5,2),IF(Verzögerung_Umsatz=8,ROUND(X11+Y11+Z11*4/12,2),IF(Verzögerung_Umsatz=12,ROUND(W11+X11+Y11,2),0))))))</f>
        <v>0</v>
      </c>
      <c r="AA12" s="347">
        <f t="shared" ref="AA12:AK12" ca="1" si="6">IF(Verzögerung_Umsatz=0,AA11,IF(Verzögerung_Umsatz=2,ROUND(Z11*2/12+AA11*10/12,2),IF(Verzögerung_Umsatz=4,ROUND(Z11*4/12+AA11*8/12,2),IF(Verzögerung_Umsatz=6,ROUND(Z11*6/12+AA11*6/12,2),IF(Verzögerung_Umsatz=8,ROUND(Z11*8/12+AA11*4/12,2),IF(Verzögerung_Umsatz=12,ROUND(Z11,2),0))))))</f>
        <v>0</v>
      </c>
      <c r="AB12" s="347">
        <f t="shared" ca="1" si="6"/>
        <v>0</v>
      </c>
      <c r="AC12" s="348">
        <f t="shared" ca="1" si="6"/>
        <v>0</v>
      </c>
      <c r="AD12" s="353">
        <f t="shared" ca="1" si="6"/>
        <v>0</v>
      </c>
      <c r="AE12" s="347">
        <f t="shared" ca="1" si="6"/>
        <v>0</v>
      </c>
      <c r="AF12" s="347">
        <f t="shared" ca="1" si="6"/>
        <v>0</v>
      </c>
      <c r="AG12" s="348">
        <f t="shared" ca="1" si="6"/>
        <v>0</v>
      </c>
      <c r="AH12" s="353">
        <f t="shared" ca="1" si="6"/>
        <v>0</v>
      </c>
      <c r="AI12" s="347">
        <f t="shared" ca="1" si="6"/>
        <v>0</v>
      </c>
      <c r="AJ12" s="347">
        <f t="shared" ca="1" si="6"/>
        <v>0</v>
      </c>
      <c r="AK12" s="348">
        <f t="shared" ca="1" si="6"/>
        <v>0</v>
      </c>
      <c r="AL12" s="305">
        <f t="shared" ca="1" si="2"/>
        <v>0</v>
      </c>
      <c r="AM12" s="349"/>
    </row>
    <row r="13" spans="1:39" s="341" customFormat="1" ht="33.75" customHeight="1" x14ac:dyDescent="0.2">
      <c r="A13" s="360" t="s">
        <v>226</v>
      </c>
      <c r="B13" s="69">
        <f>'Plan - sonstige Ausgaben'!B21</f>
        <v>0</v>
      </c>
      <c r="C13" s="350">
        <f>'Plan - sonstige Ausgaben'!C21</f>
        <v>0</v>
      </c>
      <c r="D13" s="350">
        <f>'Plan - sonstige Ausgaben'!D21</f>
        <v>0</v>
      </c>
      <c r="E13" s="350">
        <f>'Plan - sonstige Ausgaben'!E21</f>
        <v>0</v>
      </c>
      <c r="F13" s="350">
        <f>'Plan - sonstige Ausgaben'!F21</f>
        <v>0</v>
      </c>
      <c r="G13" s="350">
        <f>'Plan - sonstige Ausgaben'!G21</f>
        <v>0</v>
      </c>
      <c r="H13" s="350">
        <f>'Plan - sonstige Ausgaben'!H21</f>
        <v>0</v>
      </c>
      <c r="I13" s="350">
        <f>'Plan - sonstige Ausgaben'!I21</f>
        <v>0</v>
      </c>
      <c r="J13" s="350">
        <f>'Plan - sonstige Ausgaben'!J21</f>
        <v>0</v>
      </c>
      <c r="K13" s="350">
        <f>'Plan - sonstige Ausgaben'!K21</f>
        <v>0</v>
      </c>
      <c r="L13" s="350">
        <f>'Plan - sonstige Ausgaben'!L21</f>
        <v>0</v>
      </c>
      <c r="M13" s="354">
        <f>'Plan - sonstige Ausgaben'!M21</f>
        <v>0</v>
      </c>
      <c r="N13" s="69">
        <f>'Plan - sonstige Ausgaben'!N21</f>
        <v>0</v>
      </c>
      <c r="O13" s="350">
        <f>'Plan - sonstige Ausgaben'!O21</f>
        <v>0</v>
      </c>
      <c r="P13" s="350">
        <f>'Plan - sonstige Ausgaben'!P21</f>
        <v>0</v>
      </c>
      <c r="Q13" s="350">
        <f>'Plan - sonstige Ausgaben'!Q21</f>
        <v>0</v>
      </c>
      <c r="R13" s="350">
        <f>'Plan - sonstige Ausgaben'!R21</f>
        <v>0</v>
      </c>
      <c r="S13" s="350">
        <f>'Plan - sonstige Ausgaben'!S21</f>
        <v>0</v>
      </c>
      <c r="T13" s="350">
        <f>'Plan - sonstige Ausgaben'!T21</f>
        <v>0</v>
      </c>
      <c r="U13" s="350">
        <f>'Plan - sonstige Ausgaben'!U21</f>
        <v>0</v>
      </c>
      <c r="V13" s="350">
        <f>'Plan - sonstige Ausgaben'!V21</f>
        <v>0</v>
      </c>
      <c r="W13" s="350">
        <f>'Plan - sonstige Ausgaben'!W21</f>
        <v>0</v>
      </c>
      <c r="X13" s="350">
        <f>'Plan - sonstige Ausgaben'!X21</f>
        <v>0</v>
      </c>
      <c r="Y13" s="354">
        <f>'Plan - sonstige Ausgaben'!Y21</f>
        <v>0</v>
      </c>
      <c r="Z13" s="69">
        <f>'Plan - sonstige Ausgaben'!Z21</f>
        <v>0</v>
      </c>
      <c r="AA13" s="350">
        <f>'Plan - sonstige Ausgaben'!AA21</f>
        <v>0</v>
      </c>
      <c r="AB13" s="350">
        <f>'Plan - sonstige Ausgaben'!AB21</f>
        <v>0</v>
      </c>
      <c r="AC13" s="354">
        <f>'Plan - sonstige Ausgaben'!AC21</f>
        <v>0</v>
      </c>
      <c r="AD13" s="69">
        <f>'Plan - sonstige Ausgaben'!AD21</f>
        <v>0</v>
      </c>
      <c r="AE13" s="350">
        <f>'Plan - sonstige Ausgaben'!AE21</f>
        <v>0</v>
      </c>
      <c r="AF13" s="350">
        <f>'Plan - sonstige Ausgaben'!AF21</f>
        <v>0</v>
      </c>
      <c r="AG13" s="354">
        <f>'Plan - sonstige Ausgaben'!AG21</f>
        <v>0</v>
      </c>
      <c r="AH13" s="69">
        <f>'Plan - sonstige Ausgaben'!AH21</f>
        <v>0</v>
      </c>
      <c r="AI13" s="350">
        <f>'Plan - sonstige Ausgaben'!AI21</f>
        <v>0</v>
      </c>
      <c r="AJ13" s="350">
        <f>'Plan - sonstige Ausgaben'!AJ21</f>
        <v>0</v>
      </c>
      <c r="AK13" s="354">
        <f>'Plan - sonstige Ausgaben'!AK21</f>
        <v>0</v>
      </c>
      <c r="AL13" s="245">
        <f t="shared" si="2"/>
        <v>0</v>
      </c>
      <c r="AM13" s="367"/>
    </row>
    <row r="14" spans="1:39" s="5" customFormat="1" ht="12.75" x14ac:dyDescent="0.2">
      <c r="A14" s="351" t="s">
        <v>227</v>
      </c>
      <c r="B14" s="42">
        <f>'Plan - sonstige Ausgaben'!B13-'Plan - sonstige Ausgaben'!B14</f>
        <v>0</v>
      </c>
      <c r="C14" s="336">
        <f>'Plan - sonstige Ausgaben'!C13-'Plan - sonstige Ausgaben'!C14</f>
        <v>0</v>
      </c>
      <c r="D14" s="336">
        <f>'Plan - sonstige Ausgaben'!D13-'Plan - sonstige Ausgaben'!D14</f>
        <v>0</v>
      </c>
      <c r="E14" s="336">
        <f>'Plan - sonstige Ausgaben'!E13-'Plan - sonstige Ausgaben'!E14</f>
        <v>0</v>
      </c>
      <c r="F14" s="336">
        <f>'Plan - sonstige Ausgaben'!F13-'Plan - sonstige Ausgaben'!F14</f>
        <v>0</v>
      </c>
      <c r="G14" s="336">
        <f>'Plan - sonstige Ausgaben'!G13-'Plan - sonstige Ausgaben'!G14</f>
        <v>0</v>
      </c>
      <c r="H14" s="336">
        <f>'Plan - sonstige Ausgaben'!H13-'Plan - sonstige Ausgaben'!H14</f>
        <v>0</v>
      </c>
      <c r="I14" s="336">
        <f>'Plan - sonstige Ausgaben'!I13-'Plan - sonstige Ausgaben'!I14</f>
        <v>0</v>
      </c>
      <c r="J14" s="336">
        <f>'Plan - sonstige Ausgaben'!J13-'Plan - sonstige Ausgaben'!J14</f>
        <v>0</v>
      </c>
      <c r="K14" s="336">
        <f>'Plan - sonstige Ausgaben'!K13-'Plan - sonstige Ausgaben'!K14</f>
        <v>0</v>
      </c>
      <c r="L14" s="336">
        <f>'Plan - sonstige Ausgaben'!L13-'Plan - sonstige Ausgaben'!L14</f>
        <v>0</v>
      </c>
      <c r="M14" s="355">
        <f>'Plan - sonstige Ausgaben'!M13-'Plan - sonstige Ausgaben'!M14</f>
        <v>0</v>
      </c>
      <c r="N14" s="42">
        <f>'Plan - sonstige Ausgaben'!N13-'Plan - sonstige Ausgaben'!N14</f>
        <v>0</v>
      </c>
      <c r="O14" s="336">
        <f>'Plan - sonstige Ausgaben'!O13-'Plan - sonstige Ausgaben'!O14</f>
        <v>0</v>
      </c>
      <c r="P14" s="336">
        <f>'Plan - sonstige Ausgaben'!P13-'Plan - sonstige Ausgaben'!P14</f>
        <v>0</v>
      </c>
      <c r="Q14" s="336">
        <f>'Plan - sonstige Ausgaben'!Q13-'Plan - sonstige Ausgaben'!Q14</f>
        <v>0</v>
      </c>
      <c r="R14" s="336">
        <f>'Plan - sonstige Ausgaben'!R13-'Plan - sonstige Ausgaben'!R14</f>
        <v>0</v>
      </c>
      <c r="S14" s="336">
        <f>'Plan - sonstige Ausgaben'!S13-'Plan - sonstige Ausgaben'!S14</f>
        <v>0</v>
      </c>
      <c r="T14" s="336">
        <f>'Plan - sonstige Ausgaben'!T13-'Plan - sonstige Ausgaben'!T14</f>
        <v>0</v>
      </c>
      <c r="U14" s="336">
        <f>'Plan - sonstige Ausgaben'!U13-'Plan - sonstige Ausgaben'!U14</f>
        <v>0</v>
      </c>
      <c r="V14" s="336">
        <f>'Plan - sonstige Ausgaben'!V13-'Plan - sonstige Ausgaben'!V14</f>
        <v>0</v>
      </c>
      <c r="W14" s="336">
        <f>'Plan - sonstige Ausgaben'!W13-'Plan - sonstige Ausgaben'!W14</f>
        <v>0</v>
      </c>
      <c r="X14" s="336">
        <f>'Plan - sonstige Ausgaben'!X13-'Plan - sonstige Ausgaben'!X14</f>
        <v>0</v>
      </c>
      <c r="Y14" s="355">
        <f>'Plan - sonstige Ausgaben'!Y13-'Plan - sonstige Ausgaben'!Y14</f>
        <v>0</v>
      </c>
      <c r="Z14" s="42">
        <f>'Plan - sonstige Ausgaben'!Z13-'Plan - sonstige Ausgaben'!Z14</f>
        <v>0</v>
      </c>
      <c r="AA14" s="336">
        <f>'Plan - sonstige Ausgaben'!AA13-'Plan - sonstige Ausgaben'!AA14</f>
        <v>0</v>
      </c>
      <c r="AB14" s="336">
        <f>'Plan - sonstige Ausgaben'!AB13-'Plan - sonstige Ausgaben'!AB14</f>
        <v>0</v>
      </c>
      <c r="AC14" s="355">
        <f>'Plan - sonstige Ausgaben'!AC13-'Plan - sonstige Ausgaben'!AC14</f>
        <v>0</v>
      </c>
      <c r="AD14" s="42">
        <f>'Plan - sonstige Ausgaben'!AD13-'Plan - sonstige Ausgaben'!AD14</f>
        <v>0</v>
      </c>
      <c r="AE14" s="336">
        <f>'Plan - sonstige Ausgaben'!AE13-'Plan - sonstige Ausgaben'!AE14</f>
        <v>0</v>
      </c>
      <c r="AF14" s="336">
        <f>'Plan - sonstige Ausgaben'!AF13-'Plan - sonstige Ausgaben'!AF14</f>
        <v>0</v>
      </c>
      <c r="AG14" s="355">
        <f>'Plan - sonstige Ausgaben'!AG13-'Plan - sonstige Ausgaben'!AG14</f>
        <v>0</v>
      </c>
      <c r="AH14" s="42">
        <f>'Plan - sonstige Ausgaben'!AH13-'Plan - sonstige Ausgaben'!AH14</f>
        <v>0</v>
      </c>
      <c r="AI14" s="336">
        <f>'Plan - sonstige Ausgaben'!AI13-'Plan - sonstige Ausgaben'!AI14</f>
        <v>0</v>
      </c>
      <c r="AJ14" s="336">
        <f>'Plan - sonstige Ausgaben'!AJ13-'Plan - sonstige Ausgaben'!AJ14</f>
        <v>0</v>
      </c>
      <c r="AK14" s="355">
        <f>'Plan - sonstige Ausgaben'!AK13-'Plan - sonstige Ausgaben'!AK14</f>
        <v>0</v>
      </c>
      <c r="AL14" s="22">
        <f t="shared" si="2"/>
        <v>0</v>
      </c>
      <c r="AM14" s="241"/>
    </row>
    <row r="15" spans="1:39" s="341" customFormat="1" ht="25.5" x14ac:dyDescent="0.2">
      <c r="A15" s="352" t="s">
        <v>228</v>
      </c>
      <c r="B15" s="59">
        <f>B13+B14</f>
        <v>0</v>
      </c>
      <c r="C15" s="324">
        <f t="shared" ref="C15:AK15" si="7">C13+C14</f>
        <v>0</v>
      </c>
      <c r="D15" s="324">
        <f t="shared" si="7"/>
        <v>0</v>
      </c>
      <c r="E15" s="324">
        <f t="shared" si="7"/>
        <v>0</v>
      </c>
      <c r="F15" s="324">
        <f t="shared" si="7"/>
        <v>0</v>
      </c>
      <c r="G15" s="324">
        <f t="shared" si="7"/>
        <v>0</v>
      </c>
      <c r="H15" s="324">
        <f t="shared" si="7"/>
        <v>0</v>
      </c>
      <c r="I15" s="324">
        <f t="shared" si="7"/>
        <v>0</v>
      </c>
      <c r="J15" s="324">
        <f t="shared" si="7"/>
        <v>0</v>
      </c>
      <c r="K15" s="324">
        <f t="shared" si="7"/>
        <v>0</v>
      </c>
      <c r="L15" s="324">
        <f t="shared" si="7"/>
        <v>0</v>
      </c>
      <c r="M15" s="12">
        <f t="shared" si="7"/>
        <v>0</v>
      </c>
      <c r="N15" s="59">
        <f t="shared" si="7"/>
        <v>0</v>
      </c>
      <c r="O15" s="324">
        <f t="shared" si="7"/>
        <v>0</v>
      </c>
      <c r="P15" s="324">
        <f t="shared" si="7"/>
        <v>0</v>
      </c>
      <c r="Q15" s="324">
        <f t="shared" si="7"/>
        <v>0</v>
      </c>
      <c r="R15" s="324">
        <f t="shared" si="7"/>
        <v>0</v>
      </c>
      <c r="S15" s="324">
        <f t="shared" si="7"/>
        <v>0</v>
      </c>
      <c r="T15" s="324">
        <f t="shared" si="7"/>
        <v>0</v>
      </c>
      <c r="U15" s="324">
        <f t="shared" si="7"/>
        <v>0</v>
      </c>
      <c r="V15" s="324">
        <f t="shared" si="7"/>
        <v>0</v>
      </c>
      <c r="W15" s="324">
        <f t="shared" si="7"/>
        <v>0</v>
      </c>
      <c r="X15" s="324">
        <f t="shared" si="7"/>
        <v>0</v>
      </c>
      <c r="Y15" s="12">
        <f t="shared" si="7"/>
        <v>0</v>
      </c>
      <c r="Z15" s="59">
        <f t="shared" si="7"/>
        <v>0</v>
      </c>
      <c r="AA15" s="324">
        <f t="shared" si="7"/>
        <v>0</v>
      </c>
      <c r="AB15" s="324">
        <f t="shared" si="7"/>
        <v>0</v>
      </c>
      <c r="AC15" s="12">
        <f t="shared" si="7"/>
        <v>0</v>
      </c>
      <c r="AD15" s="59">
        <f t="shared" si="7"/>
        <v>0</v>
      </c>
      <c r="AE15" s="324">
        <f t="shared" si="7"/>
        <v>0</v>
      </c>
      <c r="AF15" s="324">
        <f t="shared" si="7"/>
        <v>0</v>
      </c>
      <c r="AG15" s="12">
        <f t="shared" si="7"/>
        <v>0</v>
      </c>
      <c r="AH15" s="59">
        <f t="shared" si="7"/>
        <v>0</v>
      </c>
      <c r="AI15" s="324">
        <f t="shared" si="7"/>
        <v>0</v>
      </c>
      <c r="AJ15" s="324">
        <f t="shared" si="7"/>
        <v>0</v>
      </c>
      <c r="AK15" s="12">
        <f t="shared" si="7"/>
        <v>0</v>
      </c>
      <c r="AL15" s="23">
        <f t="shared" si="2"/>
        <v>0</v>
      </c>
      <c r="AM15" s="241"/>
    </row>
    <row r="16" spans="1:39" s="5" customFormat="1" ht="12.75" x14ac:dyDescent="0.2">
      <c r="A16" s="351" t="s">
        <v>225</v>
      </c>
      <c r="B16" s="42">
        <f t="shared" ref="B16:AK16" si="8">B15*Mwst</f>
        <v>0</v>
      </c>
      <c r="C16" s="336">
        <f t="shared" si="8"/>
        <v>0</v>
      </c>
      <c r="D16" s="336">
        <f t="shared" si="8"/>
        <v>0</v>
      </c>
      <c r="E16" s="336">
        <f t="shared" si="8"/>
        <v>0</v>
      </c>
      <c r="F16" s="336">
        <f t="shared" si="8"/>
        <v>0</v>
      </c>
      <c r="G16" s="336">
        <f t="shared" si="8"/>
        <v>0</v>
      </c>
      <c r="H16" s="336">
        <f t="shared" si="8"/>
        <v>0</v>
      </c>
      <c r="I16" s="336">
        <f t="shared" si="8"/>
        <v>0</v>
      </c>
      <c r="J16" s="336">
        <f t="shared" si="8"/>
        <v>0</v>
      </c>
      <c r="K16" s="336">
        <f t="shared" si="8"/>
        <v>0</v>
      </c>
      <c r="L16" s="336">
        <f t="shared" si="8"/>
        <v>0</v>
      </c>
      <c r="M16" s="355">
        <f t="shared" si="8"/>
        <v>0</v>
      </c>
      <c r="N16" s="42">
        <f t="shared" si="8"/>
        <v>0</v>
      </c>
      <c r="O16" s="336">
        <f t="shared" si="8"/>
        <v>0</v>
      </c>
      <c r="P16" s="336">
        <f t="shared" si="8"/>
        <v>0</v>
      </c>
      <c r="Q16" s="336">
        <f t="shared" si="8"/>
        <v>0</v>
      </c>
      <c r="R16" s="336">
        <f t="shared" si="8"/>
        <v>0</v>
      </c>
      <c r="S16" s="336">
        <f t="shared" si="8"/>
        <v>0</v>
      </c>
      <c r="T16" s="336">
        <f t="shared" si="8"/>
        <v>0</v>
      </c>
      <c r="U16" s="336">
        <f t="shared" si="8"/>
        <v>0</v>
      </c>
      <c r="V16" s="336">
        <f t="shared" si="8"/>
        <v>0</v>
      </c>
      <c r="W16" s="336">
        <f t="shared" si="8"/>
        <v>0</v>
      </c>
      <c r="X16" s="336">
        <f t="shared" si="8"/>
        <v>0</v>
      </c>
      <c r="Y16" s="355">
        <f t="shared" si="8"/>
        <v>0</v>
      </c>
      <c r="Z16" s="42">
        <f t="shared" si="8"/>
        <v>0</v>
      </c>
      <c r="AA16" s="336">
        <f t="shared" si="8"/>
        <v>0</v>
      </c>
      <c r="AB16" s="336">
        <f t="shared" si="8"/>
        <v>0</v>
      </c>
      <c r="AC16" s="355">
        <f t="shared" si="8"/>
        <v>0</v>
      </c>
      <c r="AD16" s="42">
        <f t="shared" si="8"/>
        <v>0</v>
      </c>
      <c r="AE16" s="336">
        <f t="shared" si="8"/>
        <v>0</v>
      </c>
      <c r="AF16" s="336">
        <f t="shared" si="8"/>
        <v>0</v>
      </c>
      <c r="AG16" s="355">
        <f t="shared" si="8"/>
        <v>0</v>
      </c>
      <c r="AH16" s="42">
        <f t="shared" si="8"/>
        <v>0</v>
      </c>
      <c r="AI16" s="336">
        <f t="shared" si="8"/>
        <v>0</v>
      </c>
      <c r="AJ16" s="336">
        <f t="shared" si="8"/>
        <v>0</v>
      </c>
      <c r="AK16" s="355">
        <f t="shared" si="8"/>
        <v>0</v>
      </c>
      <c r="AL16" s="22">
        <f t="shared" si="2"/>
        <v>0</v>
      </c>
      <c r="AM16" s="241"/>
    </row>
    <row r="17" spans="1:39" s="341" customFormat="1" ht="26.25" thickBot="1" x14ac:dyDescent="0.25">
      <c r="A17" s="356" t="s">
        <v>229</v>
      </c>
      <c r="B17" s="60">
        <f>B15+B16</f>
        <v>0</v>
      </c>
      <c r="C17" s="321">
        <f t="shared" ref="C17:AK17" si="9">C15+C16</f>
        <v>0</v>
      </c>
      <c r="D17" s="321">
        <f t="shared" si="9"/>
        <v>0</v>
      </c>
      <c r="E17" s="321">
        <f t="shared" si="9"/>
        <v>0</v>
      </c>
      <c r="F17" s="321">
        <f t="shared" si="9"/>
        <v>0</v>
      </c>
      <c r="G17" s="321">
        <f t="shared" si="9"/>
        <v>0</v>
      </c>
      <c r="H17" s="321">
        <f t="shared" si="9"/>
        <v>0</v>
      </c>
      <c r="I17" s="321">
        <f t="shared" si="9"/>
        <v>0</v>
      </c>
      <c r="J17" s="321">
        <f t="shared" si="9"/>
        <v>0</v>
      </c>
      <c r="K17" s="321">
        <f t="shared" si="9"/>
        <v>0</v>
      </c>
      <c r="L17" s="321">
        <f t="shared" si="9"/>
        <v>0</v>
      </c>
      <c r="M17" s="322">
        <f t="shared" si="9"/>
        <v>0</v>
      </c>
      <c r="N17" s="60">
        <f t="shared" si="9"/>
        <v>0</v>
      </c>
      <c r="O17" s="321">
        <f t="shared" si="9"/>
        <v>0</v>
      </c>
      <c r="P17" s="321">
        <f t="shared" si="9"/>
        <v>0</v>
      </c>
      <c r="Q17" s="321">
        <f t="shared" si="9"/>
        <v>0</v>
      </c>
      <c r="R17" s="321">
        <f t="shared" si="9"/>
        <v>0</v>
      </c>
      <c r="S17" s="321">
        <f t="shared" si="9"/>
        <v>0</v>
      </c>
      <c r="T17" s="321">
        <f t="shared" si="9"/>
        <v>0</v>
      </c>
      <c r="U17" s="321">
        <f t="shared" si="9"/>
        <v>0</v>
      </c>
      <c r="V17" s="321">
        <f t="shared" si="9"/>
        <v>0</v>
      </c>
      <c r="W17" s="321">
        <f t="shared" si="9"/>
        <v>0</v>
      </c>
      <c r="X17" s="321">
        <f t="shared" si="9"/>
        <v>0</v>
      </c>
      <c r="Y17" s="322">
        <f t="shared" si="9"/>
        <v>0</v>
      </c>
      <c r="Z17" s="60">
        <f t="shared" si="9"/>
        <v>0</v>
      </c>
      <c r="AA17" s="321">
        <f t="shared" si="9"/>
        <v>0</v>
      </c>
      <c r="AB17" s="321">
        <f t="shared" si="9"/>
        <v>0</v>
      </c>
      <c r="AC17" s="322">
        <f t="shared" si="9"/>
        <v>0</v>
      </c>
      <c r="AD17" s="60">
        <f t="shared" si="9"/>
        <v>0</v>
      </c>
      <c r="AE17" s="321">
        <f t="shared" si="9"/>
        <v>0</v>
      </c>
      <c r="AF17" s="321">
        <f t="shared" si="9"/>
        <v>0</v>
      </c>
      <c r="AG17" s="322">
        <f t="shared" si="9"/>
        <v>0</v>
      </c>
      <c r="AH17" s="60">
        <f t="shared" si="9"/>
        <v>0</v>
      </c>
      <c r="AI17" s="321">
        <f t="shared" si="9"/>
        <v>0</v>
      </c>
      <c r="AJ17" s="321">
        <f t="shared" si="9"/>
        <v>0</v>
      </c>
      <c r="AK17" s="322">
        <f t="shared" si="9"/>
        <v>0</v>
      </c>
      <c r="AL17" s="25">
        <f t="shared" si="2"/>
        <v>0</v>
      </c>
      <c r="AM17" s="19">
        <f>AL17-AL18</f>
        <v>0</v>
      </c>
    </row>
    <row r="18" spans="1:39" s="5" customFormat="1" ht="13.5" thickBot="1" x14ac:dyDescent="0.25">
      <c r="A18" s="361" t="s">
        <v>230</v>
      </c>
      <c r="B18" s="362">
        <f>IF(Verzögerung_Material=0,B17,IF(Verzögerung_Material=2,ROUND(B17*0.5,2),IF(Verzögerung_Material=4,0,IF(Verzögerung_Material=6,0,IF(Verzögerung_Material=8,0,IF(Verzögerung_Material=12,0,0))))))</f>
        <v>0</v>
      </c>
      <c r="C18" s="363">
        <f>IF(Verzögerung_Material=0,C17,IF(Verzögerung_Material=2,ROUND(B17*0.5+C17*0.5,2),IF(Verzögerung_Material=4,ROUND(B17,2),IF(Verzögerung_Material=6,ROUND(B17*0.5,2),IF(Verzögerung_Material=8,0,IF(Verzögerung_Material=12,0,0))))))</f>
        <v>0</v>
      </c>
      <c r="D18" s="363">
        <f>IF(Verzögerung_Material=0,D17,IF(Verzögerung_Material=2,ROUND(C17*0.5+D17*0.5,2),IF(Verzögerung_Material=4,ROUND(C17,2),IF(Verzögerung_Material=6,ROUND(B17*0.5+C17*0.5,2),IF(Verzögerung_Material=8,ROUND(B17,2),IF(Verzögerung_Material=12,0,0))))))</f>
        <v>0</v>
      </c>
      <c r="E18" s="363">
        <f t="shared" ref="E18:Y18" si="10">IF(Verzögerung_Material=0,E17,IF(Verzögerung_Material=2,ROUND(D17*0.5+E17*0.5,2),IF(Verzögerung_Material=4,ROUND(D17,2),IF(Verzögerung_Material=6,ROUND(C17*0.5+D17*0.5,2),IF(Verzögerung_Material=8,ROUND(C17,2),IF(Verzögerung_Material=12,ROUND(B17,2),"selber rechnen!"))))))</f>
        <v>0</v>
      </c>
      <c r="F18" s="363">
        <f t="shared" si="10"/>
        <v>0</v>
      </c>
      <c r="G18" s="363">
        <f t="shared" si="10"/>
        <v>0</v>
      </c>
      <c r="H18" s="363">
        <f t="shared" si="10"/>
        <v>0</v>
      </c>
      <c r="I18" s="363">
        <f t="shared" si="10"/>
        <v>0</v>
      </c>
      <c r="J18" s="363">
        <f t="shared" si="10"/>
        <v>0</v>
      </c>
      <c r="K18" s="363">
        <f t="shared" si="10"/>
        <v>0</v>
      </c>
      <c r="L18" s="363">
        <f t="shared" si="10"/>
        <v>0</v>
      </c>
      <c r="M18" s="364">
        <f t="shared" si="10"/>
        <v>0</v>
      </c>
      <c r="N18" s="362">
        <f t="shared" si="10"/>
        <v>0</v>
      </c>
      <c r="O18" s="363">
        <f t="shared" si="10"/>
        <v>0</v>
      </c>
      <c r="P18" s="363">
        <f t="shared" si="10"/>
        <v>0</v>
      </c>
      <c r="Q18" s="363">
        <f t="shared" si="10"/>
        <v>0</v>
      </c>
      <c r="R18" s="363">
        <f t="shared" si="10"/>
        <v>0</v>
      </c>
      <c r="S18" s="363">
        <f t="shared" si="10"/>
        <v>0</v>
      </c>
      <c r="T18" s="363">
        <f t="shared" si="10"/>
        <v>0</v>
      </c>
      <c r="U18" s="363">
        <f t="shared" si="10"/>
        <v>0</v>
      </c>
      <c r="V18" s="363">
        <f t="shared" si="10"/>
        <v>0</v>
      </c>
      <c r="W18" s="363">
        <f t="shared" si="10"/>
        <v>0</v>
      </c>
      <c r="X18" s="363">
        <f t="shared" si="10"/>
        <v>0</v>
      </c>
      <c r="Y18" s="364">
        <f t="shared" si="10"/>
        <v>0</v>
      </c>
      <c r="Z18" s="362">
        <f>IF(Verzögerung_Material=0,Z17,IF(Verzögerung_Material=2,ROUND(Y17*0.5+Z17*10/12,2),IF(Verzögerung_Material=4,ROUND(Y17+Z17*8/12,2),IF(Verzögerung_Material=6,ROUND(X17*0.5+Y17+Z17*0.5,2),IF(Verzögerung_Material=8,ROUND(X17+Y17+Z17*4/12,2),IF(Verzögerung_Material=12,ROUND(W17+X17+Y17,2),0))))))</f>
        <v>0</v>
      </c>
      <c r="AA18" s="363">
        <f t="shared" ref="AA18:AK18" si="11">IF(Verzögerung_Material=0,AA17,IF(Verzögerung_Material=2,ROUND(Z17*2/12+AA17*10/12,2),IF(Verzögerung_Material=4,ROUND(Z17*4/12+AA17*8/12,2),IF(Verzögerung_Material=6,ROUND(Z17*6/12+AA17*6/12,2),IF(Verzögerung_Material=8,ROUND(Z17*8/12+AA17*4/12,2),IF(Verzögerung_Material=12,ROUND(Z17,2),0))))))</f>
        <v>0</v>
      </c>
      <c r="AB18" s="363">
        <f t="shared" si="11"/>
        <v>0</v>
      </c>
      <c r="AC18" s="364">
        <f t="shared" si="11"/>
        <v>0</v>
      </c>
      <c r="AD18" s="362">
        <f t="shared" si="11"/>
        <v>0</v>
      </c>
      <c r="AE18" s="363">
        <f t="shared" si="11"/>
        <v>0</v>
      </c>
      <c r="AF18" s="363">
        <f t="shared" si="11"/>
        <v>0</v>
      </c>
      <c r="AG18" s="364">
        <f t="shared" si="11"/>
        <v>0</v>
      </c>
      <c r="AH18" s="362">
        <f t="shared" si="11"/>
        <v>0</v>
      </c>
      <c r="AI18" s="363">
        <f t="shared" si="11"/>
        <v>0</v>
      </c>
      <c r="AJ18" s="363">
        <f t="shared" si="11"/>
        <v>0</v>
      </c>
      <c r="AK18" s="364">
        <f t="shared" si="11"/>
        <v>0</v>
      </c>
      <c r="AL18" s="378">
        <f t="shared" si="2"/>
        <v>0</v>
      </c>
      <c r="AM18" s="365"/>
    </row>
    <row r="19" spans="1:39" s="5" customFormat="1" ht="18.75" customHeight="1" x14ac:dyDescent="0.2">
      <c r="A19" s="360" t="s">
        <v>231</v>
      </c>
      <c r="B19" s="41">
        <f>'Plan - Betriebsausgaben'!B32</f>
        <v>0</v>
      </c>
      <c r="C19" s="366">
        <f>'Plan - Betriebsausgaben'!C32</f>
        <v>0</v>
      </c>
      <c r="D19" s="366">
        <f>'Plan - Betriebsausgaben'!D32</f>
        <v>0</v>
      </c>
      <c r="E19" s="366">
        <f>'Plan - Betriebsausgaben'!E32</f>
        <v>0</v>
      </c>
      <c r="F19" s="366">
        <f>'Plan - Betriebsausgaben'!F32</f>
        <v>0</v>
      </c>
      <c r="G19" s="366">
        <f>'Plan - Betriebsausgaben'!G32</f>
        <v>0</v>
      </c>
      <c r="H19" s="366">
        <f>'Plan - Betriebsausgaben'!H32</f>
        <v>0</v>
      </c>
      <c r="I19" s="366">
        <f>'Plan - Betriebsausgaben'!I32</f>
        <v>0</v>
      </c>
      <c r="J19" s="366">
        <f>'Plan - Betriebsausgaben'!J32</f>
        <v>0</v>
      </c>
      <c r="K19" s="366">
        <f>'Plan - Betriebsausgaben'!K32</f>
        <v>0</v>
      </c>
      <c r="L19" s="366">
        <f>'Plan - Betriebsausgaben'!L32</f>
        <v>0</v>
      </c>
      <c r="M19" s="560">
        <f>'Plan - Betriebsausgaben'!M32</f>
        <v>0</v>
      </c>
      <c r="N19" s="41">
        <f>'Plan - Betriebsausgaben'!N32</f>
        <v>0</v>
      </c>
      <c r="O19" s="366">
        <f>'Plan - Betriebsausgaben'!O32</f>
        <v>0</v>
      </c>
      <c r="P19" s="366">
        <f>'Plan - Betriebsausgaben'!P32</f>
        <v>0</v>
      </c>
      <c r="Q19" s="366">
        <f>'Plan - Betriebsausgaben'!Q32</f>
        <v>0</v>
      </c>
      <c r="R19" s="366">
        <f>'Plan - Betriebsausgaben'!R32</f>
        <v>0</v>
      </c>
      <c r="S19" s="366">
        <f>'Plan - Betriebsausgaben'!S32</f>
        <v>0</v>
      </c>
      <c r="T19" s="366">
        <f>'Plan - Betriebsausgaben'!T32</f>
        <v>0</v>
      </c>
      <c r="U19" s="366">
        <f>'Plan - Betriebsausgaben'!U32</f>
        <v>0</v>
      </c>
      <c r="V19" s="366">
        <f>'Plan - Betriebsausgaben'!V32</f>
        <v>0</v>
      </c>
      <c r="W19" s="366">
        <f>'Plan - Betriebsausgaben'!W32</f>
        <v>0</v>
      </c>
      <c r="X19" s="366">
        <f>'Plan - Betriebsausgaben'!X32</f>
        <v>0</v>
      </c>
      <c r="Y19" s="560">
        <f>'Plan - Betriebsausgaben'!Y32</f>
        <v>0</v>
      </c>
      <c r="Z19" s="41">
        <f>'Plan - Betriebsausgaben'!Z32</f>
        <v>0</v>
      </c>
      <c r="AA19" s="366">
        <f>'Plan - Betriebsausgaben'!AA32</f>
        <v>0</v>
      </c>
      <c r="AB19" s="366">
        <f>'Plan - Betriebsausgaben'!AB32</f>
        <v>0</v>
      </c>
      <c r="AC19" s="560">
        <f>'Plan - Betriebsausgaben'!AC32</f>
        <v>0</v>
      </c>
      <c r="AD19" s="41">
        <f>'Plan - Betriebsausgaben'!AD32</f>
        <v>0</v>
      </c>
      <c r="AE19" s="366">
        <f>'Plan - Betriebsausgaben'!AE32</f>
        <v>0</v>
      </c>
      <c r="AF19" s="366">
        <f>'Plan - Betriebsausgaben'!AF32</f>
        <v>0</v>
      </c>
      <c r="AG19" s="560">
        <f>'Plan - Betriebsausgaben'!AG32</f>
        <v>0</v>
      </c>
      <c r="AH19" s="41">
        <f>'Plan - Betriebsausgaben'!AH32</f>
        <v>0</v>
      </c>
      <c r="AI19" s="366">
        <f>'Plan - Betriebsausgaben'!AI32</f>
        <v>0</v>
      </c>
      <c r="AJ19" s="366">
        <f>'Plan - Betriebsausgaben'!AJ32</f>
        <v>0</v>
      </c>
      <c r="AK19" s="560">
        <f>'Plan - Betriebsausgaben'!AK32</f>
        <v>0</v>
      </c>
      <c r="AL19" s="245">
        <f t="shared" ref="AL19:AL34" si="12">SUM(B19:AK19)</f>
        <v>0</v>
      </c>
      <c r="AM19" s="367"/>
    </row>
    <row r="20" spans="1:39" s="5" customFormat="1" ht="12.75" x14ac:dyDescent="0.2">
      <c r="A20" s="351" t="s">
        <v>225</v>
      </c>
      <c r="B20" s="42">
        <f t="shared" ref="B20:AK20" si="13">B19*Mwst</f>
        <v>0</v>
      </c>
      <c r="C20" s="336">
        <f t="shared" si="13"/>
        <v>0</v>
      </c>
      <c r="D20" s="336">
        <f t="shared" si="13"/>
        <v>0</v>
      </c>
      <c r="E20" s="336">
        <f t="shared" si="13"/>
        <v>0</v>
      </c>
      <c r="F20" s="336">
        <f t="shared" si="13"/>
        <v>0</v>
      </c>
      <c r="G20" s="336">
        <f t="shared" si="13"/>
        <v>0</v>
      </c>
      <c r="H20" s="336">
        <f t="shared" si="13"/>
        <v>0</v>
      </c>
      <c r="I20" s="336">
        <f t="shared" si="13"/>
        <v>0</v>
      </c>
      <c r="J20" s="336">
        <f t="shared" si="13"/>
        <v>0</v>
      </c>
      <c r="K20" s="336">
        <f t="shared" si="13"/>
        <v>0</v>
      </c>
      <c r="L20" s="336">
        <f t="shared" si="13"/>
        <v>0</v>
      </c>
      <c r="M20" s="355">
        <f t="shared" si="13"/>
        <v>0</v>
      </c>
      <c r="N20" s="42">
        <f t="shared" si="13"/>
        <v>0</v>
      </c>
      <c r="O20" s="336">
        <f t="shared" si="13"/>
        <v>0</v>
      </c>
      <c r="P20" s="336">
        <f t="shared" si="13"/>
        <v>0</v>
      </c>
      <c r="Q20" s="336">
        <f t="shared" si="13"/>
        <v>0</v>
      </c>
      <c r="R20" s="336">
        <f t="shared" si="13"/>
        <v>0</v>
      </c>
      <c r="S20" s="336">
        <f t="shared" si="13"/>
        <v>0</v>
      </c>
      <c r="T20" s="336">
        <f t="shared" si="13"/>
        <v>0</v>
      </c>
      <c r="U20" s="336">
        <f t="shared" si="13"/>
        <v>0</v>
      </c>
      <c r="V20" s="336">
        <f t="shared" si="13"/>
        <v>0</v>
      </c>
      <c r="W20" s="336">
        <f t="shared" si="13"/>
        <v>0</v>
      </c>
      <c r="X20" s="336">
        <f t="shared" si="13"/>
        <v>0</v>
      </c>
      <c r="Y20" s="355">
        <f t="shared" si="13"/>
        <v>0</v>
      </c>
      <c r="Z20" s="42">
        <f t="shared" si="13"/>
        <v>0</v>
      </c>
      <c r="AA20" s="336">
        <f t="shared" si="13"/>
        <v>0</v>
      </c>
      <c r="AB20" s="336">
        <f t="shared" si="13"/>
        <v>0</v>
      </c>
      <c r="AC20" s="355">
        <f t="shared" si="13"/>
        <v>0</v>
      </c>
      <c r="AD20" s="42">
        <f t="shared" si="13"/>
        <v>0</v>
      </c>
      <c r="AE20" s="336">
        <f t="shared" si="13"/>
        <v>0</v>
      </c>
      <c r="AF20" s="336">
        <f t="shared" si="13"/>
        <v>0</v>
      </c>
      <c r="AG20" s="355">
        <f t="shared" si="13"/>
        <v>0</v>
      </c>
      <c r="AH20" s="42">
        <f t="shared" si="13"/>
        <v>0</v>
      </c>
      <c r="AI20" s="336">
        <f t="shared" si="13"/>
        <v>0</v>
      </c>
      <c r="AJ20" s="336">
        <f t="shared" si="13"/>
        <v>0</v>
      </c>
      <c r="AK20" s="355">
        <f t="shared" si="13"/>
        <v>0</v>
      </c>
      <c r="AL20" s="22">
        <f t="shared" si="12"/>
        <v>0</v>
      </c>
      <c r="AM20" s="241"/>
    </row>
    <row r="21" spans="1:39" s="5" customFormat="1" ht="13.5" thickBot="1" x14ac:dyDescent="0.25">
      <c r="A21" s="356" t="s">
        <v>232</v>
      </c>
      <c r="B21" s="561">
        <f>B19+B20</f>
        <v>0</v>
      </c>
      <c r="C21" s="370">
        <f t="shared" ref="C21:AK21" si="14">C19+C20</f>
        <v>0</v>
      </c>
      <c r="D21" s="370">
        <f t="shared" si="14"/>
        <v>0</v>
      </c>
      <c r="E21" s="370">
        <f t="shared" si="14"/>
        <v>0</v>
      </c>
      <c r="F21" s="370">
        <f t="shared" si="14"/>
        <v>0</v>
      </c>
      <c r="G21" s="370">
        <f t="shared" si="14"/>
        <v>0</v>
      </c>
      <c r="H21" s="370">
        <f t="shared" si="14"/>
        <v>0</v>
      </c>
      <c r="I21" s="370">
        <f t="shared" si="14"/>
        <v>0</v>
      </c>
      <c r="J21" s="370">
        <f t="shared" si="14"/>
        <v>0</v>
      </c>
      <c r="K21" s="370">
        <f t="shared" si="14"/>
        <v>0</v>
      </c>
      <c r="L21" s="370">
        <f t="shared" si="14"/>
        <v>0</v>
      </c>
      <c r="M21" s="562">
        <f t="shared" si="14"/>
        <v>0</v>
      </c>
      <c r="N21" s="561">
        <f t="shared" si="14"/>
        <v>0</v>
      </c>
      <c r="O21" s="370">
        <f t="shared" si="14"/>
        <v>0</v>
      </c>
      <c r="P21" s="370">
        <f t="shared" si="14"/>
        <v>0</v>
      </c>
      <c r="Q21" s="370">
        <f t="shared" si="14"/>
        <v>0</v>
      </c>
      <c r="R21" s="370">
        <f t="shared" si="14"/>
        <v>0</v>
      </c>
      <c r="S21" s="370">
        <f t="shared" si="14"/>
        <v>0</v>
      </c>
      <c r="T21" s="370">
        <f t="shared" si="14"/>
        <v>0</v>
      </c>
      <c r="U21" s="370">
        <f t="shared" si="14"/>
        <v>0</v>
      </c>
      <c r="V21" s="370">
        <f t="shared" si="14"/>
        <v>0</v>
      </c>
      <c r="W21" s="370">
        <f t="shared" si="14"/>
        <v>0</v>
      </c>
      <c r="X21" s="370">
        <f t="shared" si="14"/>
        <v>0</v>
      </c>
      <c r="Y21" s="562">
        <f t="shared" si="14"/>
        <v>0</v>
      </c>
      <c r="Z21" s="561">
        <f t="shared" si="14"/>
        <v>0</v>
      </c>
      <c r="AA21" s="370">
        <f t="shared" si="14"/>
        <v>0</v>
      </c>
      <c r="AB21" s="370">
        <f t="shared" si="14"/>
        <v>0</v>
      </c>
      <c r="AC21" s="562">
        <f t="shared" si="14"/>
        <v>0</v>
      </c>
      <c r="AD21" s="561">
        <f t="shared" si="14"/>
        <v>0</v>
      </c>
      <c r="AE21" s="370">
        <f t="shared" si="14"/>
        <v>0</v>
      </c>
      <c r="AF21" s="370">
        <f t="shared" si="14"/>
        <v>0</v>
      </c>
      <c r="AG21" s="562">
        <f t="shared" si="14"/>
        <v>0</v>
      </c>
      <c r="AH21" s="561">
        <f t="shared" si="14"/>
        <v>0</v>
      </c>
      <c r="AI21" s="370">
        <f t="shared" si="14"/>
        <v>0</v>
      </c>
      <c r="AJ21" s="370">
        <f t="shared" si="14"/>
        <v>0</v>
      </c>
      <c r="AK21" s="562">
        <f t="shared" si="14"/>
        <v>0</v>
      </c>
      <c r="AL21" s="25">
        <f t="shared" si="12"/>
        <v>0</v>
      </c>
      <c r="AM21" s="19">
        <f>AL21-AL22</f>
        <v>0</v>
      </c>
    </row>
    <row r="22" spans="1:39" s="5" customFormat="1" ht="13.5" thickBot="1" x14ac:dyDescent="0.25">
      <c r="A22" s="357" t="s">
        <v>230</v>
      </c>
      <c r="B22" s="563">
        <f>IF(Verzögerung_Sonstige=0,B21,IF(Verzögerung_Sonstige=2,ROUND(B21*0.5,2),IF(Verzögerung_Sonstige=4,0,IF(Verzögerung_Sonstige=6,0,IF(Verzögerung_Sonstige=8,0,IF(Verzögerung_Sonstige=12,0,0))))))</f>
        <v>0</v>
      </c>
      <c r="C22" s="358">
        <f>IF(Verzögerung_Sonstige=0,C21,IF(Verzögerung_Sonstige=2,ROUND(B21*0.5+C21*0.5,2),IF(Verzögerung_Sonstige=4,ROUND(B21,2),IF(Verzögerung_Sonstige=6,ROUND(B21*0.5,2),IF(Verzögerung_Sonstige=8,0,IF(Verzögerung_Sonstige=12,0,0))))))</f>
        <v>0</v>
      </c>
      <c r="D22" s="358">
        <f>IF(Verzögerung_Sonstige=0,D21,IF(Verzögerung_Sonstige=2,ROUND(C21*0.5+D21*0.5,2),IF(Verzögerung_Sonstige=4,ROUND(C21,2),IF(Verzögerung_Sonstige=6,ROUND(B21*0.5+C21*0.5,2),IF(Verzögerung_Sonstige=8,ROUND(B21,2),IF(Verzögerung_Sonstige=12,0,0))))))</f>
        <v>0</v>
      </c>
      <c r="E22" s="358">
        <f t="shared" ref="E22:Y22" si="15">IF(Verzögerung_Sonstige=0,E21,IF(Verzögerung_Sonstige=2,ROUND(D21*0.5+E21*0.5,2),IF(Verzögerung_Sonstige=4,ROUND(D21,2),IF(Verzögerung_Sonstige=6,ROUND(C21*0.5+D21*0.5,2),IF(Verzögerung_Sonstige=8,ROUND(C21,2),IF(Verzögerung_Sonstige=12,ROUND(B21,2),"selber rechnen!"))))))</f>
        <v>0</v>
      </c>
      <c r="F22" s="358">
        <f t="shared" si="15"/>
        <v>0</v>
      </c>
      <c r="G22" s="358">
        <f t="shared" si="15"/>
        <v>0</v>
      </c>
      <c r="H22" s="358">
        <f t="shared" si="15"/>
        <v>0</v>
      </c>
      <c r="I22" s="358">
        <f t="shared" si="15"/>
        <v>0</v>
      </c>
      <c r="J22" s="358">
        <f t="shared" si="15"/>
        <v>0</v>
      </c>
      <c r="K22" s="358">
        <f t="shared" si="15"/>
        <v>0</v>
      </c>
      <c r="L22" s="358">
        <f t="shared" si="15"/>
        <v>0</v>
      </c>
      <c r="M22" s="564">
        <f t="shared" si="15"/>
        <v>0</v>
      </c>
      <c r="N22" s="563">
        <f t="shared" si="15"/>
        <v>0</v>
      </c>
      <c r="O22" s="358">
        <f t="shared" si="15"/>
        <v>0</v>
      </c>
      <c r="P22" s="358">
        <f t="shared" si="15"/>
        <v>0</v>
      </c>
      <c r="Q22" s="358">
        <f t="shared" si="15"/>
        <v>0</v>
      </c>
      <c r="R22" s="358">
        <f t="shared" si="15"/>
        <v>0</v>
      </c>
      <c r="S22" s="358">
        <f t="shared" si="15"/>
        <v>0</v>
      </c>
      <c r="T22" s="358">
        <f t="shared" si="15"/>
        <v>0</v>
      </c>
      <c r="U22" s="358">
        <f t="shared" si="15"/>
        <v>0</v>
      </c>
      <c r="V22" s="358">
        <f t="shared" si="15"/>
        <v>0</v>
      </c>
      <c r="W22" s="358">
        <f t="shared" si="15"/>
        <v>0</v>
      </c>
      <c r="X22" s="358">
        <f t="shared" si="15"/>
        <v>0</v>
      </c>
      <c r="Y22" s="564">
        <f t="shared" si="15"/>
        <v>0</v>
      </c>
      <c r="Z22" s="563">
        <f>IF(Verzögerung_Sonstige=0,Z21,IF(Verzögerung_Sonstige=2,ROUND(Y21*0.5+Z21*10/12,2),IF(Verzögerung_Sonstige=4,ROUND(Y21+Z21*8/12,2),IF(Verzögerung_Sonstige=6,ROUND(X21*0.5+Y21+Z21*0.5,2),IF(Verzögerung_Sonstige=8,ROUND(X21+Y21+Z21*4/12,2),IF(Verzögerung_Sonstige=12,ROUND(W21+X21+Y21,2),0))))))</f>
        <v>0</v>
      </c>
      <c r="AA22" s="358">
        <f t="shared" ref="AA22:AK22" si="16">IF(Verzögerung_Sonstige=0,AA21,IF(Verzögerung_Sonstige=2,ROUND(Z21*2/12+AA21*10/12,2),IF(Verzögerung_Sonstige=4,ROUND(Z21*4/12+AA21*8/12,2),IF(Verzögerung_Sonstige=6,ROUND(Z21*6/12+AA21*6/12,2),IF(Verzögerung_Sonstige=8,ROUND(Z21*8/12+AA21*4/12,2),IF(Verzögerung_Sonstige=12,ROUND(Z21,2),0))))))</f>
        <v>0</v>
      </c>
      <c r="AB22" s="358">
        <f t="shared" si="16"/>
        <v>0</v>
      </c>
      <c r="AC22" s="564">
        <f t="shared" si="16"/>
        <v>0</v>
      </c>
      <c r="AD22" s="563">
        <f t="shared" si="16"/>
        <v>0</v>
      </c>
      <c r="AE22" s="358">
        <f t="shared" si="16"/>
        <v>0</v>
      </c>
      <c r="AF22" s="358">
        <f t="shared" si="16"/>
        <v>0</v>
      </c>
      <c r="AG22" s="564">
        <f t="shared" si="16"/>
        <v>0</v>
      </c>
      <c r="AH22" s="563">
        <f t="shared" si="16"/>
        <v>0</v>
      </c>
      <c r="AI22" s="358">
        <f t="shared" si="16"/>
        <v>0</v>
      </c>
      <c r="AJ22" s="358">
        <f t="shared" si="16"/>
        <v>0</v>
      </c>
      <c r="AK22" s="564">
        <f t="shared" si="16"/>
        <v>0</v>
      </c>
      <c r="AL22" s="173">
        <f t="shared" si="12"/>
        <v>0</v>
      </c>
      <c r="AM22" s="359"/>
    </row>
    <row r="23" spans="1:39" s="5" customFormat="1" ht="23.25" customHeight="1" x14ac:dyDescent="0.2">
      <c r="A23" s="360" t="s">
        <v>233</v>
      </c>
      <c r="B23" s="41">
        <f>'Plan - Investitionen'!B67</f>
        <v>0</v>
      </c>
      <c r="C23" s="366">
        <f>'Plan - Investitionen'!C67</f>
        <v>0</v>
      </c>
      <c r="D23" s="366">
        <f>'Plan - Investitionen'!D67</f>
        <v>0</v>
      </c>
      <c r="E23" s="366">
        <f>'Plan - Investitionen'!E67</f>
        <v>0</v>
      </c>
      <c r="F23" s="366">
        <f>'Plan - Investitionen'!F67</f>
        <v>0</v>
      </c>
      <c r="G23" s="366">
        <f>'Plan - Investitionen'!G67</f>
        <v>0</v>
      </c>
      <c r="H23" s="366">
        <f>'Plan - Investitionen'!H67</f>
        <v>0</v>
      </c>
      <c r="I23" s="366">
        <f>'Plan - Investitionen'!I67</f>
        <v>0</v>
      </c>
      <c r="J23" s="366">
        <f>'Plan - Investitionen'!J67</f>
        <v>0</v>
      </c>
      <c r="K23" s="366">
        <f>'Plan - Investitionen'!K67</f>
        <v>0</v>
      </c>
      <c r="L23" s="366">
        <f>'Plan - Investitionen'!L67</f>
        <v>0</v>
      </c>
      <c r="M23" s="560">
        <f>'Plan - Investitionen'!M67</f>
        <v>0</v>
      </c>
      <c r="N23" s="41">
        <f>'Plan - Investitionen'!N67</f>
        <v>0</v>
      </c>
      <c r="O23" s="366">
        <f>'Plan - Investitionen'!O67</f>
        <v>0</v>
      </c>
      <c r="P23" s="366">
        <f>'Plan - Investitionen'!P67</f>
        <v>0</v>
      </c>
      <c r="Q23" s="366">
        <f>'Plan - Investitionen'!Q67</f>
        <v>0</v>
      </c>
      <c r="R23" s="366">
        <f>'Plan - Investitionen'!R67</f>
        <v>0</v>
      </c>
      <c r="S23" s="366">
        <f>'Plan - Investitionen'!S67</f>
        <v>0</v>
      </c>
      <c r="T23" s="366">
        <f>'Plan - Investitionen'!T67</f>
        <v>0</v>
      </c>
      <c r="U23" s="366">
        <f>'Plan - Investitionen'!U67</f>
        <v>0</v>
      </c>
      <c r="V23" s="366">
        <f>'Plan - Investitionen'!V67</f>
        <v>0</v>
      </c>
      <c r="W23" s="366">
        <f>'Plan - Investitionen'!W67</f>
        <v>0</v>
      </c>
      <c r="X23" s="366">
        <f>'Plan - Investitionen'!X67</f>
        <v>0</v>
      </c>
      <c r="Y23" s="560">
        <f>'Plan - Investitionen'!Y67</f>
        <v>0</v>
      </c>
      <c r="Z23" s="41">
        <f>'Plan - Investitionen'!Z67</f>
        <v>0</v>
      </c>
      <c r="AA23" s="366">
        <f>'Plan - Investitionen'!AA67</f>
        <v>0</v>
      </c>
      <c r="AB23" s="366">
        <f>'Plan - Investitionen'!AB67</f>
        <v>0</v>
      </c>
      <c r="AC23" s="560">
        <f>'Plan - Investitionen'!AC67</f>
        <v>0</v>
      </c>
      <c r="AD23" s="41">
        <f>'Plan - Investitionen'!AD67</f>
        <v>0</v>
      </c>
      <c r="AE23" s="366">
        <f>'Plan - Investitionen'!AE67</f>
        <v>0</v>
      </c>
      <c r="AF23" s="366">
        <f>'Plan - Investitionen'!AF67</f>
        <v>0</v>
      </c>
      <c r="AG23" s="560">
        <f>'Plan - Investitionen'!AG67</f>
        <v>0</v>
      </c>
      <c r="AH23" s="41">
        <f>'Plan - Investitionen'!AH67</f>
        <v>0</v>
      </c>
      <c r="AI23" s="366">
        <f>'Plan - Investitionen'!AI67</f>
        <v>0</v>
      </c>
      <c r="AJ23" s="366">
        <f>'Plan - Investitionen'!AJ67</f>
        <v>0</v>
      </c>
      <c r="AK23" s="560">
        <f>'Plan - Investitionen'!AK67</f>
        <v>0</v>
      </c>
      <c r="AL23" s="245">
        <f t="shared" si="12"/>
        <v>0</v>
      </c>
      <c r="AM23" s="367"/>
    </row>
    <row r="24" spans="1:39" s="5" customFormat="1" ht="12.75" x14ac:dyDescent="0.2">
      <c r="A24" s="351" t="s">
        <v>225</v>
      </c>
      <c r="B24" s="42">
        <f t="shared" ref="B24:AK24" si="17">B23*Mwst</f>
        <v>0</v>
      </c>
      <c r="C24" s="336">
        <f t="shared" si="17"/>
        <v>0</v>
      </c>
      <c r="D24" s="336">
        <f t="shared" si="17"/>
        <v>0</v>
      </c>
      <c r="E24" s="336">
        <f t="shared" si="17"/>
        <v>0</v>
      </c>
      <c r="F24" s="336">
        <f t="shared" si="17"/>
        <v>0</v>
      </c>
      <c r="G24" s="336">
        <f t="shared" si="17"/>
        <v>0</v>
      </c>
      <c r="H24" s="336">
        <f t="shared" si="17"/>
        <v>0</v>
      </c>
      <c r="I24" s="336">
        <f t="shared" si="17"/>
        <v>0</v>
      </c>
      <c r="J24" s="336">
        <f t="shared" si="17"/>
        <v>0</v>
      </c>
      <c r="K24" s="336">
        <f t="shared" si="17"/>
        <v>0</v>
      </c>
      <c r="L24" s="336">
        <f t="shared" si="17"/>
        <v>0</v>
      </c>
      <c r="M24" s="355">
        <f t="shared" si="17"/>
        <v>0</v>
      </c>
      <c r="N24" s="42">
        <f t="shared" si="17"/>
        <v>0</v>
      </c>
      <c r="O24" s="336">
        <f t="shared" si="17"/>
        <v>0</v>
      </c>
      <c r="P24" s="336">
        <f t="shared" si="17"/>
        <v>0</v>
      </c>
      <c r="Q24" s="336">
        <f t="shared" si="17"/>
        <v>0</v>
      </c>
      <c r="R24" s="336">
        <f t="shared" si="17"/>
        <v>0</v>
      </c>
      <c r="S24" s="336">
        <f t="shared" si="17"/>
        <v>0</v>
      </c>
      <c r="T24" s="336">
        <f t="shared" si="17"/>
        <v>0</v>
      </c>
      <c r="U24" s="336">
        <f t="shared" si="17"/>
        <v>0</v>
      </c>
      <c r="V24" s="336">
        <f t="shared" si="17"/>
        <v>0</v>
      </c>
      <c r="W24" s="336">
        <f t="shared" si="17"/>
        <v>0</v>
      </c>
      <c r="X24" s="336">
        <f t="shared" si="17"/>
        <v>0</v>
      </c>
      <c r="Y24" s="355">
        <f t="shared" si="17"/>
        <v>0</v>
      </c>
      <c r="Z24" s="42">
        <f t="shared" si="17"/>
        <v>0</v>
      </c>
      <c r="AA24" s="336">
        <f t="shared" si="17"/>
        <v>0</v>
      </c>
      <c r="AB24" s="336">
        <f t="shared" si="17"/>
        <v>0</v>
      </c>
      <c r="AC24" s="355">
        <f t="shared" si="17"/>
        <v>0</v>
      </c>
      <c r="AD24" s="42">
        <f t="shared" si="17"/>
        <v>0</v>
      </c>
      <c r="AE24" s="336">
        <f t="shared" si="17"/>
        <v>0</v>
      </c>
      <c r="AF24" s="336">
        <f t="shared" si="17"/>
        <v>0</v>
      </c>
      <c r="AG24" s="355">
        <f t="shared" si="17"/>
        <v>0</v>
      </c>
      <c r="AH24" s="42">
        <f t="shared" si="17"/>
        <v>0</v>
      </c>
      <c r="AI24" s="336">
        <f t="shared" si="17"/>
        <v>0</v>
      </c>
      <c r="AJ24" s="336">
        <f t="shared" si="17"/>
        <v>0</v>
      </c>
      <c r="AK24" s="355">
        <f t="shared" si="17"/>
        <v>0</v>
      </c>
      <c r="AL24" s="22">
        <f t="shared" si="12"/>
        <v>0</v>
      </c>
      <c r="AM24" s="241"/>
    </row>
    <row r="25" spans="1:39" ht="15.75" thickBot="1" x14ac:dyDescent="0.3">
      <c r="A25" s="356" t="s">
        <v>234</v>
      </c>
      <c r="B25" s="295">
        <f>B23+B24</f>
        <v>0</v>
      </c>
      <c r="C25" s="296">
        <f t="shared" ref="C25:AK25" si="18">C23+C24</f>
        <v>0</v>
      </c>
      <c r="D25" s="296">
        <f t="shared" si="18"/>
        <v>0</v>
      </c>
      <c r="E25" s="296">
        <f t="shared" si="18"/>
        <v>0</v>
      </c>
      <c r="F25" s="296">
        <f t="shared" si="18"/>
        <v>0</v>
      </c>
      <c r="G25" s="296">
        <f t="shared" si="18"/>
        <v>0</v>
      </c>
      <c r="H25" s="296">
        <f t="shared" si="18"/>
        <v>0</v>
      </c>
      <c r="I25" s="296">
        <f t="shared" si="18"/>
        <v>0</v>
      </c>
      <c r="J25" s="296">
        <f t="shared" si="18"/>
        <v>0</v>
      </c>
      <c r="K25" s="296">
        <f t="shared" si="18"/>
        <v>0</v>
      </c>
      <c r="L25" s="296">
        <f t="shared" si="18"/>
        <v>0</v>
      </c>
      <c r="M25" s="297">
        <f t="shared" si="18"/>
        <v>0</v>
      </c>
      <c r="N25" s="295">
        <f t="shared" si="18"/>
        <v>0</v>
      </c>
      <c r="O25" s="296">
        <f t="shared" si="18"/>
        <v>0</v>
      </c>
      <c r="P25" s="296">
        <f t="shared" si="18"/>
        <v>0</v>
      </c>
      <c r="Q25" s="296">
        <f t="shared" si="18"/>
        <v>0</v>
      </c>
      <c r="R25" s="296">
        <f t="shared" si="18"/>
        <v>0</v>
      </c>
      <c r="S25" s="296">
        <f t="shared" si="18"/>
        <v>0</v>
      </c>
      <c r="T25" s="296">
        <f t="shared" si="18"/>
        <v>0</v>
      </c>
      <c r="U25" s="296">
        <f t="shared" si="18"/>
        <v>0</v>
      </c>
      <c r="V25" s="296">
        <f t="shared" si="18"/>
        <v>0</v>
      </c>
      <c r="W25" s="296">
        <f t="shared" si="18"/>
        <v>0</v>
      </c>
      <c r="X25" s="296">
        <f t="shared" si="18"/>
        <v>0</v>
      </c>
      <c r="Y25" s="297">
        <f t="shared" si="18"/>
        <v>0</v>
      </c>
      <c r="Z25" s="295">
        <f t="shared" si="18"/>
        <v>0</v>
      </c>
      <c r="AA25" s="296">
        <f t="shared" si="18"/>
        <v>0</v>
      </c>
      <c r="AB25" s="296">
        <f t="shared" si="18"/>
        <v>0</v>
      </c>
      <c r="AC25" s="297">
        <f t="shared" si="18"/>
        <v>0</v>
      </c>
      <c r="AD25" s="295">
        <f t="shared" si="18"/>
        <v>0</v>
      </c>
      <c r="AE25" s="296">
        <f t="shared" si="18"/>
        <v>0</v>
      </c>
      <c r="AF25" s="296">
        <f t="shared" si="18"/>
        <v>0</v>
      </c>
      <c r="AG25" s="297">
        <f t="shared" si="18"/>
        <v>0</v>
      </c>
      <c r="AH25" s="295">
        <f t="shared" si="18"/>
        <v>0</v>
      </c>
      <c r="AI25" s="296">
        <f t="shared" si="18"/>
        <v>0</v>
      </c>
      <c r="AJ25" s="296">
        <f t="shared" si="18"/>
        <v>0</v>
      </c>
      <c r="AK25" s="297">
        <f t="shared" si="18"/>
        <v>0</v>
      </c>
      <c r="AL25" s="25">
        <f t="shared" si="12"/>
        <v>0</v>
      </c>
      <c r="AM25" s="19">
        <f>AL25-AL26</f>
        <v>0</v>
      </c>
    </row>
    <row r="26" spans="1:39" ht="15.75" thickBot="1" x14ac:dyDescent="0.3">
      <c r="A26" s="357" t="s">
        <v>230</v>
      </c>
      <c r="B26" s="563">
        <f>IF(Verzögerung_Investitionen=0,B25,IF(Verzögerung_Investitionen=2,ROUND(B25*0.5,2),IF(Verzögerung_Investitionen=4,0,IF(Verzögerung_Investitionen=6,0,IF(Verzögerung_Investitionen=8,0,IF(Verzögerung_Investitionen=12,0,0))))))</f>
        <v>0</v>
      </c>
      <c r="C26" s="358">
        <f>IF(Verzögerung_Investitionen=0,C25,IF(Verzögerung_Investitionen=2,ROUND(B25*0.5+C25*0.5,2),IF(Verzögerung_Investitionen=4,ROUND(B25,2),IF(Verzögerung_Investitionen=6,ROUND(B25*0.5,2),IF(Verzögerung_Investitionen=8,0,IF(Verzögerung_Investitionen=12,0,0))))))</f>
        <v>0</v>
      </c>
      <c r="D26" s="358">
        <f>IF(Verzögerung_Investitionen=0,D25,IF(Verzögerung_Investitionen=2,ROUND(C25*0.5+D25*0.5,2),IF(Verzögerung_Investitionen=4,ROUND(C25,2),IF(Verzögerung_Investitionen=6,ROUND(B25*0.5+C25*0.5,2),IF(Verzögerung_Investitionen=8,ROUND(B25,2),IF(Verzögerung_Investitionen=12,0,0))))))</f>
        <v>0</v>
      </c>
      <c r="E26" s="358">
        <f t="shared" ref="E26:Y26" si="19">IF(Verzögerung_Investitionen=0,E25,IF(Verzögerung_Investitionen=2,ROUND(D25*0.5+E25*0.5,2),IF(Verzögerung_Investitionen=4,ROUND(D25,2),IF(Verzögerung_Investitionen=6,ROUND(C25*0.5+D25*0.5,2),IF(Verzögerung_Investitionen=8,ROUND(C25,2),IF(Verzögerung_Investitionen=12,ROUND(B25,2),"selber rechnen!"))))))</f>
        <v>0</v>
      </c>
      <c r="F26" s="358">
        <f t="shared" si="19"/>
        <v>0</v>
      </c>
      <c r="G26" s="358">
        <f t="shared" si="19"/>
        <v>0</v>
      </c>
      <c r="H26" s="358">
        <f t="shared" si="19"/>
        <v>0</v>
      </c>
      <c r="I26" s="358">
        <f t="shared" si="19"/>
        <v>0</v>
      </c>
      <c r="J26" s="358">
        <f t="shared" si="19"/>
        <v>0</v>
      </c>
      <c r="K26" s="358">
        <f t="shared" si="19"/>
        <v>0</v>
      </c>
      <c r="L26" s="358">
        <f t="shared" si="19"/>
        <v>0</v>
      </c>
      <c r="M26" s="564">
        <f t="shared" si="19"/>
        <v>0</v>
      </c>
      <c r="N26" s="563">
        <f t="shared" si="19"/>
        <v>0</v>
      </c>
      <c r="O26" s="358">
        <f t="shared" si="19"/>
        <v>0</v>
      </c>
      <c r="P26" s="358">
        <f t="shared" si="19"/>
        <v>0</v>
      </c>
      <c r="Q26" s="358">
        <f t="shared" si="19"/>
        <v>0</v>
      </c>
      <c r="R26" s="358">
        <f t="shared" si="19"/>
        <v>0</v>
      </c>
      <c r="S26" s="358">
        <f t="shared" si="19"/>
        <v>0</v>
      </c>
      <c r="T26" s="358">
        <f t="shared" si="19"/>
        <v>0</v>
      </c>
      <c r="U26" s="358">
        <f t="shared" si="19"/>
        <v>0</v>
      </c>
      <c r="V26" s="358">
        <f t="shared" si="19"/>
        <v>0</v>
      </c>
      <c r="W26" s="358">
        <f t="shared" si="19"/>
        <v>0</v>
      </c>
      <c r="X26" s="358">
        <f t="shared" si="19"/>
        <v>0</v>
      </c>
      <c r="Y26" s="564">
        <f t="shared" si="19"/>
        <v>0</v>
      </c>
      <c r="Z26" s="563">
        <f>IF(Verzögerung_Investitionen=0,Z25,IF(Verzögerung_Investitionen=2,ROUND(Y25*0.5+Z25*10/12,2),IF(Verzögerung_Investitionen=4,ROUND(Y25+Z25*8/12,2),IF(Verzögerung_Investitionen=6,ROUND(X25*0.5+Y25+Z25*0.5,2),IF(Verzögerung_Investitionen=8,ROUND(X25+Y25+Z25*4/12,2),IF(Verzögerung_Investitionen=12,ROUND(W25+X25+Y25,2),0))))))</f>
        <v>0</v>
      </c>
      <c r="AA26" s="358">
        <f t="shared" ref="AA26:AK26" si="20">IF(Verzögerung_Investitionen=0,AA25,IF(Verzögerung_Investitionen=2,ROUND(Z25*2/12+AA25*10/12,2),IF(Verzögerung_Investitionen=4,ROUND(Z25*4/12+AA25*8/12,2),IF(Verzögerung_Investitionen=6,ROUND(Z25*6/12+AA25*6/12,2),IF(Verzögerung_Investitionen=8,ROUND(Z25*8/12+AA25*4/12,2),IF(Verzögerung_Investitionen=12,ROUND(Z25,2),0))))))</f>
        <v>0</v>
      </c>
      <c r="AB26" s="358">
        <f t="shared" si="20"/>
        <v>0</v>
      </c>
      <c r="AC26" s="564">
        <f t="shared" si="20"/>
        <v>0</v>
      </c>
      <c r="AD26" s="563">
        <f t="shared" si="20"/>
        <v>0</v>
      </c>
      <c r="AE26" s="358">
        <f t="shared" si="20"/>
        <v>0</v>
      </c>
      <c r="AF26" s="358">
        <f t="shared" si="20"/>
        <v>0</v>
      </c>
      <c r="AG26" s="564">
        <f t="shared" si="20"/>
        <v>0</v>
      </c>
      <c r="AH26" s="563">
        <f t="shared" si="20"/>
        <v>0</v>
      </c>
      <c r="AI26" s="358">
        <f t="shared" si="20"/>
        <v>0</v>
      </c>
      <c r="AJ26" s="358">
        <f t="shared" si="20"/>
        <v>0</v>
      </c>
      <c r="AK26" s="564">
        <f t="shared" si="20"/>
        <v>0</v>
      </c>
      <c r="AL26" s="173">
        <f t="shared" si="12"/>
        <v>0</v>
      </c>
      <c r="AM26" s="379"/>
    </row>
    <row r="27" spans="1:39" s="232" customFormat="1" ht="21" customHeight="1" x14ac:dyDescent="0.2">
      <c r="A27" s="360" t="s">
        <v>237</v>
      </c>
      <c r="B27" s="177">
        <f ca="1">B10</f>
        <v>0</v>
      </c>
      <c r="C27" s="176">
        <f t="shared" ref="C27:AK27" ca="1" si="21">C10</f>
        <v>0</v>
      </c>
      <c r="D27" s="176">
        <f t="shared" ca="1" si="21"/>
        <v>0</v>
      </c>
      <c r="E27" s="176">
        <f t="shared" ca="1" si="21"/>
        <v>0</v>
      </c>
      <c r="F27" s="176">
        <f t="shared" ca="1" si="21"/>
        <v>0</v>
      </c>
      <c r="G27" s="176">
        <f t="shared" ca="1" si="21"/>
        <v>0</v>
      </c>
      <c r="H27" s="176">
        <f t="shared" ca="1" si="21"/>
        <v>0</v>
      </c>
      <c r="I27" s="176">
        <f t="shared" ca="1" si="21"/>
        <v>0</v>
      </c>
      <c r="J27" s="176">
        <f t="shared" ca="1" si="21"/>
        <v>0</v>
      </c>
      <c r="K27" s="176">
        <f t="shared" ca="1" si="21"/>
        <v>0</v>
      </c>
      <c r="L27" s="176">
        <f t="shared" ca="1" si="21"/>
        <v>0</v>
      </c>
      <c r="M27" s="9">
        <f t="shared" ca="1" si="21"/>
        <v>0</v>
      </c>
      <c r="N27" s="177">
        <f t="shared" ca="1" si="21"/>
        <v>0</v>
      </c>
      <c r="O27" s="176">
        <f t="shared" ca="1" si="21"/>
        <v>0</v>
      </c>
      <c r="P27" s="176">
        <f t="shared" ca="1" si="21"/>
        <v>0</v>
      </c>
      <c r="Q27" s="176">
        <f t="shared" ca="1" si="21"/>
        <v>0</v>
      </c>
      <c r="R27" s="176">
        <f t="shared" ca="1" si="21"/>
        <v>0</v>
      </c>
      <c r="S27" s="176">
        <f t="shared" ca="1" si="21"/>
        <v>0</v>
      </c>
      <c r="T27" s="176">
        <f t="shared" ca="1" si="21"/>
        <v>0</v>
      </c>
      <c r="U27" s="176">
        <f t="shared" ca="1" si="21"/>
        <v>0</v>
      </c>
      <c r="V27" s="176">
        <f t="shared" ca="1" si="21"/>
        <v>0</v>
      </c>
      <c r="W27" s="176">
        <f t="shared" ca="1" si="21"/>
        <v>0</v>
      </c>
      <c r="X27" s="176">
        <f t="shared" ca="1" si="21"/>
        <v>0</v>
      </c>
      <c r="Y27" s="9">
        <f t="shared" ca="1" si="21"/>
        <v>0</v>
      </c>
      <c r="Z27" s="177">
        <f t="shared" ca="1" si="21"/>
        <v>0</v>
      </c>
      <c r="AA27" s="176">
        <f t="shared" ca="1" si="21"/>
        <v>0</v>
      </c>
      <c r="AB27" s="176">
        <f t="shared" ca="1" si="21"/>
        <v>0</v>
      </c>
      <c r="AC27" s="9">
        <f t="shared" ca="1" si="21"/>
        <v>0</v>
      </c>
      <c r="AD27" s="177">
        <f t="shared" ca="1" si="21"/>
        <v>0</v>
      </c>
      <c r="AE27" s="176">
        <f t="shared" ca="1" si="21"/>
        <v>0</v>
      </c>
      <c r="AF27" s="176">
        <f t="shared" ca="1" si="21"/>
        <v>0</v>
      </c>
      <c r="AG27" s="9">
        <f t="shared" ca="1" si="21"/>
        <v>0</v>
      </c>
      <c r="AH27" s="177">
        <f t="shared" ca="1" si="21"/>
        <v>0</v>
      </c>
      <c r="AI27" s="176">
        <f t="shared" ca="1" si="21"/>
        <v>0</v>
      </c>
      <c r="AJ27" s="176">
        <f t="shared" ca="1" si="21"/>
        <v>0</v>
      </c>
      <c r="AK27" s="9">
        <f t="shared" ca="1" si="21"/>
        <v>0</v>
      </c>
      <c r="AL27" s="245">
        <f t="shared" ca="1" si="12"/>
        <v>0</v>
      </c>
      <c r="AM27" s="369"/>
    </row>
    <row r="28" spans="1:39" s="232" customFormat="1" ht="12.75" x14ac:dyDescent="0.2">
      <c r="A28" s="343" t="s">
        <v>238</v>
      </c>
      <c r="B28" s="22">
        <f>B16*-1</f>
        <v>0</v>
      </c>
      <c r="C28" s="178">
        <f t="shared" ref="C28:AK28" si="22">C16*-1</f>
        <v>0</v>
      </c>
      <c r="D28" s="178">
        <f t="shared" si="22"/>
        <v>0</v>
      </c>
      <c r="E28" s="178">
        <f t="shared" si="22"/>
        <v>0</v>
      </c>
      <c r="F28" s="178">
        <f t="shared" si="22"/>
        <v>0</v>
      </c>
      <c r="G28" s="178">
        <f t="shared" si="22"/>
        <v>0</v>
      </c>
      <c r="H28" s="178">
        <f t="shared" si="22"/>
        <v>0</v>
      </c>
      <c r="I28" s="178">
        <f t="shared" si="22"/>
        <v>0</v>
      </c>
      <c r="J28" s="178">
        <f t="shared" si="22"/>
        <v>0</v>
      </c>
      <c r="K28" s="178">
        <f t="shared" si="22"/>
        <v>0</v>
      </c>
      <c r="L28" s="178">
        <f t="shared" si="22"/>
        <v>0</v>
      </c>
      <c r="M28" s="10">
        <f t="shared" si="22"/>
        <v>0</v>
      </c>
      <c r="N28" s="22">
        <f t="shared" si="22"/>
        <v>0</v>
      </c>
      <c r="O28" s="178">
        <f t="shared" si="22"/>
        <v>0</v>
      </c>
      <c r="P28" s="178">
        <f t="shared" si="22"/>
        <v>0</v>
      </c>
      <c r="Q28" s="178">
        <f t="shared" si="22"/>
        <v>0</v>
      </c>
      <c r="R28" s="178">
        <f t="shared" si="22"/>
        <v>0</v>
      </c>
      <c r="S28" s="178">
        <f t="shared" si="22"/>
        <v>0</v>
      </c>
      <c r="T28" s="178">
        <f t="shared" si="22"/>
        <v>0</v>
      </c>
      <c r="U28" s="178">
        <f t="shared" si="22"/>
        <v>0</v>
      </c>
      <c r="V28" s="178">
        <f t="shared" si="22"/>
        <v>0</v>
      </c>
      <c r="W28" s="178">
        <f t="shared" si="22"/>
        <v>0</v>
      </c>
      <c r="X28" s="178">
        <f t="shared" si="22"/>
        <v>0</v>
      </c>
      <c r="Y28" s="10">
        <f t="shared" si="22"/>
        <v>0</v>
      </c>
      <c r="Z28" s="22">
        <f t="shared" si="22"/>
        <v>0</v>
      </c>
      <c r="AA28" s="178">
        <f t="shared" si="22"/>
        <v>0</v>
      </c>
      <c r="AB28" s="178">
        <f t="shared" si="22"/>
        <v>0</v>
      </c>
      <c r="AC28" s="10">
        <f t="shared" si="22"/>
        <v>0</v>
      </c>
      <c r="AD28" s="22">
        <f t="shared" si="22"/>
        <v>0</v>
      </c>
      <c r="AE28" s="178">
        <f t="shared" si="22"/>
        <v>0</v>
      </c>
      <c r="AF28" s="178">
        <f t="shared" si="22"/>
        <v>0</v>
      </c>
      <c r="AG28" s="10">
        <f t="shared" si="22"/>
        <v>0</v>
      </c>
      <c r="AH28" s="22">
        <f t="shared" si="22"/>
        <v>0</v>
      </c>
      <c r="AI28" s="178">
        <f t="shared" si="22"/>
        <v>0</v>
      </c>
      <c r="AJ28" s="178">
        <f t="shared" si="22"/>
        <v>0</v>
      </c>
      <c r="AK28" s="10">
        <f t="shared" si="22"/>
        <v>0</v>
      </c>
      <c r="AL28" s="22">
        <f t="shared" si="12"/>
        <v>0</v>
      </c>
      <c r="AM28" s="368"/>
    </row>
    <row r="29" spans="1:39" s="232" customFormat="1" ht="12.75" x14ac:dyDescent="0.2">
      <c r="A29" s="343" t="s">
        <v>239</v>
      </c>
      <c r="B29" s="22">
        <f>B20*-1</f>
        <v>0</v>
      </c>
      <c r="C29" s="178">
        <f t="shared" ref="C29:AK29" si="23">C20*-1</f>
        <v>0</v>
      </c>
      <c r="D29" s="178">
        <f t="shared" si="23"/>
        <v>0</v>
      </c>
      <c r="E29" s="178">
        <f t="shared" si="23"/>
        <v>0</v>
      </c>
      <c r="F29" s="178">
        <f t="shared" si="23"/>
        <v>0</v>
      </c>
      <c r="G29" s="178">
        <f t="shared" si="23"/>
        <v>0</v>
      </c>
      <c r="H29" s="178">
        <f t="shared" si="23"/>
        <v>0</v>
      </c>
      <c r="I29" s="178">
        <f t="shared" si="23"/>
        <v>0</v>
      </c>
      <c r="J29" s="178">
        <f t="shared" si="23"/>
        <v>0</v>
      </c>
      <c r="K29" s="178">
        <f t="shared" si="23"/>
        <v>0</v>
      </c>
      <c r="L29" s="178">
        <f t="shared" si="23"/>
        <v>0</v>
      </c>
      <c r="M29" s="10">
        <f t="shared" si="23"/>
        <v>0</v>
      </c>
      <c r="N29" s="22">
        <f t="shared" si="23"/>
        <v>0</v>
      </c>
      <c r="O29" s="178">
        <f t="shared" si="23"/>
        <v>0</v>
      </c>
      <c r="P29" s="178">
        <f t="shared" si="23"/>
        <v>0</v>
      </c>
      <c r="Q29" s="178">
        <f t="shared" si="23"/>
        <v>0</v>
      </c>
      <c r="R29" s="178">
        <f t="shared" si="23"/>
        <v>0</v>
      </c>
      <c r="S29" s="178">
        <f t="shared" si="23"/>
        <v>0</v>
      </c>
      <c r="T29" s="178">
        <f t="shared" si="23"/>
        <v>0</v>
      </c>
      <c r="U29" s="178">
        <f t="shared" si="23"/>
        <v>0</v>
      </c>
      <c r="V29" s="178">
        <f t="shared" si="23"/>
        <v>0</v>
      </c>
      <c r="W29" s="178">
        <f t="shared" si="23"/>
        <v>0</v>
      </c>
      <c r="X29" s="178">
        <f t="shared" si="23"/>
        <v>0</v>
      </c>
      <c r="Y29" s="10">
        <f t="shared" si="23"/>
        <v>0</v>
      </c>
      <c r="Z29" s="22">
        <f t="shared" si="23"/>
        <v>0</v>
      </c>
      <c r="AA29" s="178">
        <f t="shared" si="23"/>
        <v>0</v>
      </c>
      <c r="AB29" s="178">
        <f t="shared" si="23"/>
        <v>0</v>
      </c>
      <c r="AC29" s="10">
        <f t="shared" si="23"/>
        <v>0</v>
      </c>
      <c r="AD29" s="22">
        <f t="shared" si="23"/>
        <v>0</v>
      </c>
      <c r="AE29" s="178">
        <f t="shared" si="23"/>
        <v>0</v>
      </c>
      <c r="AF29" s="178">
        <f t="shared" si="23"/>
        <v>0</v>
      </c>
      <c r="AG29" s="10">
        <f t="shared" si="23"/>
        <v>0</v>
      </c>
      <c r="AH29" s="22">
        <f t="shared" si="23"/>
        <v>0</v>
      </c>
      <c r="AI29" s="178">
        <f t="shared" si="23"/>
        <v>0</v>
      </c>
      <c r="AJ29" s="178">
        <f t="shared" si="23"/>
        <v>0</v>
      </c>
      <c r="AK29" s="10">
        <f t="shared" si="23"/>
        <v>0</v>
      </c>
      <c r="AL29" s="22">
        <f t="shared" si="12"/>
        <v>0</v>
      </c>
      <c r="AM29" s="368"/>
    </row>
    <row r="30" spans="1:39" s="232" customFormat="1" ht="12.75" x14ac:dyDescent="0.2">
      <c r="A30" s="343" t="s">
        <v>235</v>
      </c>
      <c r="B30" s="22">
        <f>B24*-1</f>
        <v>0</v>
      </c>
      <c r="C30" s="178">
        <f t="shared" ref="C30:AK30" si="24">C24*-1</f>
        <v>0</v>
      </c>
      <c r="D30" s="178">
        <f t="shared" si="24"/>
        <v>0</v>
      </c>
      <c r="E30" s="178">
        <f t="shared" si="24"/>
        <v>0</v>
      </c>
      <c r="F30" s="178">
        <f t="shared" si="24"/>
        <v>0</v>
      </c>
      <c r="G30" s="178">
        <f t="shared" si="24"/>
        <v>0</v>
      </c>
      <c r="H30" s="178">
        <f t="shared" si="24"/>
        <v>0</v>
      </c>
      <c r="I30" s="178">
        <f t="shared" si="24"/>
        <v>0</v>
      </c>
      <c r="J30" s="178">
        <f t="shared" si="24"/>
        <v>0</v>
      </c>
      <c r="K30" s="178">
        <f t="shared" si="24"/>
        <v>0</v>
      </c>
      <c r="L30" s="178">
        <f t="shared" si="24"/>
        <v>0</v>
      </c>
      <c r="M30" s="10">
        <f t="shared" si="24"/>
        <v>0</v>
      </c>
      <c r="N30" s="22">
        <f t="shared" si="24"/>
        <v>0</v>
      </c>
      <c r="O30" s="178">
        <f t="shared" si="24"/>
        <v>0</v>
      </c>
      <c r="P30" s="178">
        <f t="shared" si="24"/>
        <v>0</v>
      </c>
      <c r="Q30" s="178">
        <f t="shared" si="24"/>
        <v>0</v>
      </c>
      <c r="R30" s="178">
        <f t="shared" si="24"/>
        <v>0</v>
      </c>
      <c r="S30" s="178">
        <f t="shared" si="24"/>
        <v>0</v>
      </c>
      <c r="T30" s="178">
        <f t="shared" si="24"/>
        <v>0</v>
      </c>
      <c r="U30" s="178">
        <f t="shared" si="24"/>
        <v>0</v>
      </c>
      <c r="V30" s="178">
        <f t="shared" si="24"/>
        <v>0</v>
      </c>
      <c r="W30" s="178">
        <f t="shared" si="24"/>
        <v>0</v>
      </c>
      <c r="X30" s="178">
        <f t="shared" si="24"/>
        <v>0</v>
      </c>
      <c r="Y30" s="10">
        <f t="shared" si="24"/>
        <v>0</v>
      </c>
      <c r="Z30" s="22">
        <f t="shared" si="24"/>
        <v>0</v>
      </c>
      <c r="AA30" s="178">
        <f t="shared" si="24"/>
        <v>0</v>
      </c>
      <c r="AB30" s="178">
        <f t="shared" si="24"/>
        <v>0</v>
      </c>
      <c r="AC30" s="10">
        <f t="shared" si="24"/>
        <v>0</v>
      </c>
      <c r="AD30" s="22">
        <f t="shared" si="24"/>
        <v>0</v>
      </c>
      <c r="AE30" s="178">
        <f t="shared" si="24"/>
        <v>0</v>
      </c>
      <c r="AF30" s="178">
        <f t="shared" si="24"/>
        <v>0</v>
      </c>
      <c r="AG30" s="10">
        <f t="shared" si="24"/>
        <v>0</v>
      </c>
      <c r="AH30" s="22">
        <f t="shared" si="24"/>
        <v>0</v>
      </c>
      <c r="AI30" s="178">
        <f t="shared" si="24"/>
        <v>0</v>
      </c>
      <c r="AJ30" s="178">
        <f t="shared" si="24"/>
        <v>0</v>
      </c>
      <c r="AK30" s="10">
        <f t="shared" si="24"/>
        <v>0</v>
      </c>
      <c r="AL30" s="22">
        <f t="shared" si="12"/>
        <v>0</v>
      </c>
      <c r="AM30" s="368"/>
    </row>
    <row r="31" spans="1:39" s="232" customFormat="1" ht="13.5" thickBot="1" x14ac:dyDescent="0.25">
      <c r="A31" s="374" t="s">
        <v>236</v>
      </c>
      <c r="B31" s="554">
        <f ca="1">SUM(B27:B30)</f>
        <v>0</v>
      </c>
      <c r="C31" s="371">
        <f t="shared" ref="C31:AK31" ca="1" si="25">SUM(C27:C30)</f>
        <v>0</v>
      </c>
      <c r="D31" s="371">
        <f t="shared" ca="1" si="25"/>
        <v>0</v>
      </c>
      <c r="E31" s="371">
        <f t="shared" ca="1" si="25"/>
        <v>0</v>
      </c>
      <c r="F31" s="371">
        <f t="shared" ca="1" si="25"/>
        <v>0</v>
      </c>
      <c r="G31" s="371">
        <f t="shared" ca="1" si="25"/>
        <v>0</v>
      </c>
      <c r="H31" s="371">
        <f t="shared" ca="1" si="25"/>
        <v>0</v>
      </c>
      <c r="I31" s="371">
        <f t="shared" ca="1" si="25"/>
        <v>0</v>
      </c>
      <c r="J31" s="371">
        <f t="shared" ca="1" si="25"/>
        <v>0</v>
      </c>
      <c r="K31" s="371">
        <f t="shared" ca="1" si="25"/>
        <v>0</v>
      </c>
      <c r="L31" s="371">
        <f t="shared" ca="1" si="25"/>
        <v>0</v>
      </c>
      <c r="M31" s="565">
        <f t="shared" ca="1" si="25"/>
        <v>0</v>
      </c>
      <c r="N31" s="554">
        <f t="shared" ca="1" si="25"/>
        <v>0</v>
      </c>
      <c r="O31" s="371">
        <f t="shared" ca="1" si="25"/>
        <v>0</v>
      </c>
      <c r="P31" s="371">
        <f t="shared" ca="1" si="25"/>
        <v>0</v>
      </c>
      <c r="Q31" s="371">
        <f t="shared" ca="1" si="25"/>
        <v>0</v>
      </c>
      <c r="R31" s="371">
        <f t="shared" ca="1" si="25"/>
        <v>0</v>
      </c>
      <c r="S31" s="371">
        <f t="shared" ca="1" si="25"/>
        <v>0</v>
      </c>
      <c r="T31" s="371">
        <f t="shared" ca="1" si="25"/>
        <v>0</v>
      </c>
      <c r="U31" s="371">
        <f t="shared" ca="1" si="25"/>
        <v>0</v>
      </c>
      <c r="V31" s="371">
        <f t="shared" ca="1" si="25"/>
        <v>0</v>
      </c>
      <c r="W31" s="371">
        <f t="shared" ca="1" si="25"/>
        <v>0</v>
      </c>
      <c r="X31" s="371">
        <f t="shared" ca="1" si="25"/>
        <v>0</v>
      </c>
      <c r="Y31" s="565">
        <f t="shared" ca="1" si="25"/>
        <v>0</v>
      </c>
      <c r="Z31" s="554">
        <f t="shared" ca="1" si="25"/>
        <v>0</v>
      </c>
      <c r="AA31" s="371">
        <f t="shared" ca="1" si="25"/>
        <v>0</v>
      </c>
      <c r="AB31" s="371">
        <f t="shared" ca="1" si="25"/>
        <v>0</v>
      </c>
      <c r="AC31" s="565">
        <f t="shared" ca="1" si="25"/>
        <v>0</v>
      </c>
      <c r="AD31" s="554">
        <f t="shared" ca="1" si="25"/>
        <v>0</v>
      </c>
      <c r="AE31" s="371">
        <f t="shared" ca="1" si="25"/>
        <v>0</v>
      </c>
      <c r="AF31" s="371">
        <f t="shared" ca="1" si="25"/>
        <v>0</v>
      </c>
      <c r="AG31" s="565">
        <f t="shared" ca="1" si="25"/>
        <v>0</v>
      </c>
      <c r="AH31" s="554">
        <f t="shared" ca="1" si="25"/>
        <v>0</v>
      </c>
      <c r="AI31" s="371">
        <f t="shared" ca="1" si="25"/>
        <v>0</v>
      </c>
      <c r="AJ31" s="371">
        <f t="shared" ca="1" si="25"/>
        <v>0</v>
      </c>
      <c r="AK31" s="565">
        <f t="shared" ca="1" si="25"/>
        <v>0</v>
      </c>
      <c r="AL31" s="25">
        <f t="shared" ca="1" si="12"/>
        <v>0</v>
      </c>
      <c r="AM31" s="19">
        <f ca="1">AL31-AL32</f>
        <v>0</v>
      </c>
    </row>
    <row r="32" spans="1:39" s="232" customFormat="1" ht="13.5" thickBot="1" x14ac:dyDescent="0.25">
      <c r="A32" s="357" t="s">
        <v>230</v>
      </c>
      <c r="B32" s="563">
        <f>IF(Verzögerung_Steuer=0,B31,IF(Verzögerung_Steuer=2,ROUND(B31*0.5,2),IF(Verzögerung_Steuer=4,0,IF(Verzögerung_Steuer=6,0,IF(Verzögerung_Steuer=8,0,IF(Verzögerung_Steuer=12,0,0))))))</f>
        <v>0</v>
      </c>
      <c r="C32" s="358">
        <f ca="1">IF(Verzögerung_Steuer=0,C31,IF(Verzögerung_Steuer=2,ROUND(B31*0.5+C31*0.5,2),IF(Verzögerung_Steuer=4,ROUND(B31,2),IF(Verzögerung_Steuer=6,ROUND(B31*0.5,2),IF(Verzögerung_Steuer=8,0,IF(Verzögerung_Steuer=12,0,0))))))</f>
        <v>0</v>
      </c>
      <c r="D32" s="358">
        <f ca="1">IF(Verzögerung_Steuer=0,D31,IF(Verzögerung_Steuer=2,ROUND(C31*0.5+D31*0.5,2),IF(Verzögerung_Steuer=4,ROUND(C31,2),IF(Verzögerung_Steuer=6,ROUND(B31*0.5+C31*0.5,2),IF(Verzögerung_Steuer=8,ROUND(B31,2),IF(Verzögerung_Steuer=12,0,0))))))</f>
        <v>0</v>
      </c>
      <c r="E32" s="358">
        <f t="shared" ref="E32:Y32" ca="1" si="26">IF(Verzögerung_Steuer=0,E31,IF(Verzögerung_Steuer=2,ROUND(D31*0.5+E31*0.5,2),IF(Verzögerung_Steuer=4,ROUND(D31,2),IF(Verzögerung_Steuer=6,ROUND(C31*0.5+D31*0.5,2),IF(Verzögerung_Steuer=8,ROUND(C31,2),IF(Verzögerung_Steuer=12,ROUND(B31,2),"selber rechnen!"))))))</f>
        <v>0</v>
      </c>
      <c r="F32" s="358">
        <f t="shared" ca="1" si="26"/>
        <v>0</v>
      </c>
      <c r="G32" s="358">
        <f t="shared" ca="1" si="26"/>
        <v>0</v>
      </c>
      <c r="H32" s="358">
        <f t="shared" ca="1" si="26"/>
        <v>0</v>
      </c>
      <c r="I32" s="358">
        <f t="shared" ca="1" si="26"/>
        <v>0</v>
      </c>
      <c r="J32" s="358">
        <f t="shared" ca="1" si="26"/>
        <v>0</v>
      </c>
      <c r="K32" s="358">
        <f t="shared" ca="1" si="26"/>
        <v>0</v>
      </c>
      <c r="L32" s="358">
        <f t="shared" ca="1" si="26"/>
        <v>0</v>
      </c>
      <c r="M32" s="564">
        <f t="shared" ca="1" si="26"/>
        <v>0</v>
      </c>
      <c r="N32" s="563">
        <f t="shared" ca="1" si="26"/>
        <v>0</v>
      </c>
      <c r="O32" s="358">
        <f t="shared" ca="1" si="26"/>
        <v>0</v>
      </c>
      <c r="P32" s="358">
        <f t="shared" ca="1" si="26"/>
        <v>0</v>
      </c>
      <c r="Q32" s="358">
        <f t="shared" ca="1" si="26"/>
        <v>0</v>
      </c>
      <c r="R32" s="358">
        <f t="shared" ca="1" si="26"/>
        <v>0</v>
      </c>
      <c r="S32" s="358">
        <f t="shared" ca="1" si="26"/>
        <v>0</v>
      </c>
      <c r="T32" s="358">
        <f t="shared" ca="1" si="26"/>
        <v>0</v>
      </c>
      <c r="U32" s="358">
        <f t="shared" ca="1" si="26"/>
        <v>0</v>
      </c>
      <c r="V32" s="358">
        <f t="shared" ca="1" si="26"/>
        <v>0</v>
      </c>
      <c r="W32" s="358">
        <f t="shared" ca="1" si="26"/>
        <v>0</v>
      </c>
      <c r="X32" s="358">
        <f t="shared" ca="1" si="26"/>
        <v>0</v>
      </c>
      <c r="Y32" s="564">
        <f t="shared" ca="1" si="26"/>
        <v>0</v>
      </c>
      <c r="Z32" s="563">
        <f ca="1">IF(Verzögerung_Steuer=0,Z31,IF(Verzögerung_Steuer=2,ROUND(Y31*0.5+Z31*10/12,2),IF(Verzögerung_Steuer=4,ROUND(Y31+Z31*8/12,2),IF(Verzögerung_Steuer=6,ROUND(X31*0.5+Y31+Z31*0.5,2),IF(Verzögerung_Steuer=8,ROUND(X31+Y31+Z31*4/12,2),IF(Verzögerung_Steuer=12,ROUND(W31+X31+Y31,2),0))))))</f>
        <v>0</v>
      </c>
      <c r="AA32" s="358">
        <f t="shared" ref="AA32:AK32" ca="1" si="27">IF(Verzögerung_Steuer=0,AA31,IF(Verzögerung_Steuer=2,ROUND(Z31*2/12+AA31*10/12,2),IF(Verzögerung_Steuer=4,ROUND(Z31*4/12+AA31*8/12,2),IF(Verzögerung_Steuer=6,ROUND(Z31*6/12+AA31*6/12,2),IF(Verzögerung_Steuer=8,ROUND(Z31*8/12+AA31*4/12,2),IF(Verzögerung_Steuer=12,ROUND(Z31,2),0))))))</f>
        <v>0</v>
      </c>
      <c r="AB32" s="358">
        <f t="shared" ca="1" si="27"/>
        <v>0</v>
      </c>
      <c r="AC32" s="564">
        <f t="shared" ca="1" si="27"/>
        <v>0</v>
      </c>
      <c r="AD32" s="563">
        <f t="shared" ca="1" si="27"/>
        <v>0</v>
      </c>
      <c r="AE32" s="358">
        <f t="shared" ca="1" si="27"/>
        <v>0</v>
      </c>
      <c r="AF32" s="358">
        <f t="shared" ca="1" si="27"/>
        <v>0</v>
      </c>
      <c r="AG32" s="564">
        <f t="shared" ca="1" si="27"/>
        <v>0</v>
      </c>
      <c r="AH32" s="563">
        <f t="shared" ca="1" si="27"/>
        <v>0</v>
      </c>
      <c r="AI32" s="358">
        <f t="shared" ca="1" si="27"/>
        <v>0</v>
      </c>
      <c r="AJ32" s="358">
        <f t="shared" ca="1" si="27"/>
        <v>0</v>
      </c>
      <c r="AK32" s="564">
        <f t="shared" ca="1" si="27"/>
        <v>0</v>
      </c>
      <c r="AL32" s="173">
        <f t="shared" ca="1" si="12"/>
        <v>0</v>
      </c>
      <c r="AM32" s="372"/>
    </row>
    <row r="33" spans="1:39" ht="24.75" customHeight="1" thickBot="1" x14ac:dyDescent="0.3">
      <c r="A33" s="375" t="s">
        <v>240</v>
      </c>
      <c r="B33" s="566">
        <f>'Plan - Personalausgaben'!B188</f>
        <v>0</v>
      </c>
      <c r="C33" s="290">
        <f>'Plan - Personalausgaben'!C188</f>
        <v>0</v>
      </c>
      <c r="D33" s="290">
        <f>'Plan - Personalausgaben'!D188</f>
        <v>0</v>
      </c>
      <c r="E33" s="290">
        <f>'Plan - Personalausgaben'!E188</f>
        <v>0</v>
      </c>
      <c r="F33" s="290">
        <f>'Plan - Personalausgaben'!F188</f>
        <v>0</v>
      </c>
      <c r="G33" s="290">
        <f>'Plan - Personalausgaben'!G188</f>
        <v>0</v>
      </c>
      <c r="H33" s="290">
        <f>'Plan - Personalausgaben'!H188</f>
        <v>0</v>
      </c>
      <c r="I33" s="290">
        <f>'Plan - Personalausgaben'!I188</f>
        <v>0</v>
      </c>
      <c r="J33" s="290">
        <f>'Plan - Personalausgaben'!J188</f>
        <v>0</v>
      </c>
      <c r="K33" s="290">
        <f>'Plan - Personalausgaben'!K188</f>
        <v>0</v>
      </c>
      <c r="L33" s="290">
        <f>'Plan - Personalausgaben'!L188</f>
        <v>0</v>
      </c>
      <c r="M33" s="567">
        <f>'Plan - Personalausgaben'!M188</f>
        <v>0</v>
      </c>
      <c r="N33" s="566">
        <f>'Plan - Personalausgaben'!N188</f>
        <v>0</v>
      </c>
      <c r="O33" s="290">
        <f>'Plan - Personalausgaben'!O188</f>
        <v>0</v>
      </c>
      <c r="P33" s="290">
        <f>'Plan - Personalausgaben'!P188</f>
        <v>0</v>
      </c>
      <c r="Q33" s="290">
        <f>'Plan - Personalausgaben'!Q188</f>
        <v>0</v>
      </c>
      <c r="R33" s="290">
        <f>'Plan - Personalausgaben'!R188</f>
        <v>0</v>
      </c>
      <c r="S33" s="290">
        <f>'Plan - Personalausgaben'!S188</f>
        <v>0</v>
      </c>
      <c r="T33" s="290">
        <f>'Plan - Personalausgaben'!T188</f>
        <v>0</v>
      </c>
      <c r="U33" s="290">
        <f>'Plan - Personalausgaben'!U188</f>
        <v>0</v>
      </c>
      <c r="V33" s="290">
        <f>'Plan - Personalausgaben'!V188</f>
        <v>0</v>
      </c>
      <c r="W33" s="290">
        <f>'Plan - Personalausgaben'!W188</f>
        <v>0</v>
      </c>
      <c r="X33" s="290">
        <f>'Plan - Personalausgaben'!X188</f>
        <v>0</v>
      </c>
      <c r="Y33" s="567">
        <f>'Plan - Personalausgaben'!Y188</f>
        <v>0</v>
      </c>
      <c r="Z33" s="566">
        <f>'Plan - Personalausgaben'!Z188</f>
        <v>0</v>
      </c>
      <c r="AA33" s="290">
        <f>'Plan - Personalausgaben'!AA188</f>
        <v>0</v>
      </c>
      <c r="AB33" s="290">
        <f>'Plan - Personalausgaben'!AB188</f>
        <v>0</v>
      </c>
      <c r="AC33" s="567">
        <f>'Plan - Personalausgaben'!AC188</f>
        <v>0</v>
      </c>
      <c r="AD33" s="566">
        <f>'Plan - Personalausgaben'!AD188</f>
        <v>0</v>
      </c>
      <c r="AE33" s="290">
        <f>'Plan - Personalausgaben'!AE188</f>
        <v>0</v>
      </c>
      <c r="AF33" s="290">
        <f>'Plan - Personalausgaben'!AF188</f>
        <v>0</v>
      </c>
      <c r="AG33" s="567">
        <f>'Plan - Personalausgaben'!AG188</f>
        <v>0</v>
      </c>
      <c r="AH33" s="566">
        <f>'Plan - Personalausgaben'!AH188</f>
        <v>0</v>
      </c>
      <c r="AI33" s="290">
        <f>'Plan - Personalausgaben'!AI188</f>
        <v>0</v>
      </c>
      <c r="AJ33" s="290">
        <f>'Plan - Personalausgaben'!AJ188</f>
        <v>0</v>
      </c>
      <c r="AK33" s="567">
        <f>'Plan - Personalausgaben'!AK188</f>
        <v>0</v>
      </c>
      <c r="AL33" s="305">
        <f t="shared" si="12"/>
        <v>0</v>
      </c>
      <c r="AM33" s="306">
        <f>AL33-AL34</f>
        <v>0</v>
      </c>
    </row>
    <row r="34" spans="1:39" ht="15.75" thickBot="1" x14ac:dyDescent="0.3">
      <c r="A34" s="357" t="s">
        <v>230</v>
      </c>
      <c r="B34" s="563">
        <f>IF(Verzögerung_Personal="70 Prozent",B33*Technik_Gültigkeit!$C$16,IF(Verzögerung_Personal=0,B33,IF(Verzögerung_Personal=2,ROUND(B33*0.5,2),IF(Verzögerung_Personal=4,0,IF(Verzögerung_Personal=6,0,IF(Verzögerung_Personal=8,0,IF(Verzögerung_Personal=12,0,0)))))))</f>
        <v>0</v>
      </c>
      <c r="C34" s="358">
        <f>IF(Verzögerung_Personal="70 Prozent",C33*Technik_Gültigkeit!$C$16+B33*(1-Technik_Gültigkeit!$C$16),IF(Verzögerung_Personal=0,C33,IF(Verzögerung_Personal=2,ROUND(B33*0.5+C33*0.5,2),IF(Verzögerung_Personal=4,ROUND(B33,2),IF(Verzögerung_Personal=6,ROUND(B33*0.5,2),IF(Verzögerung_Personal=8,0,IF(Verzögerung_Personal=12,0,0)))))))</f>
        <v>0</v>
      </c>
      <c r="D34" s="358">
        <f>IF(Verzögerung_Personal="70 Prozent",D33*Technik_Gültigkeit!$C$16+C33*(1-Technik_Gültigkeit!$C$16),IF(Verzögerung_Personal=0,D33,IF(Verzögerung_Personal=2,ROUND(C33*0.5+D33*0.5,2),IF(Verzögerung_Personal=4,ROUND(C33,2),IF(Verzögerung_Personal=6,ROUND(C33*0.5,2),IF(Verzögerung_Personal=8,0,IF(Verzögerung_Personal=12,0,0)))))))</f>
        <v>0</v>
      </c>
      <c r="E34" s="358">
        <f>IF(Verzögerung_Personal="70 Prozent",E33*Technik_Gültigkeit!$C$16+D33*(1-Technik_Gültigkeit!$C$16),IF(Verzögerung_Personal=0,E33,IF(Verzögerung_Personal=2,ROUND(D33*0.5+E33*0.5,2),IF(Verzögerung_Personal=4,ROUND(D33,2),IF(Verzögerung_Personal=6,ROUND(D33*0.5,2),IF(Verzögerung_Personal=8,0,IF(Verzögerung_Personal=12,0,0)))))))</f>
        <v>0</v>
      </c>
      <c r="F34" s="358">
        <f>IF(Verzögerung_Personal="70 Prozent",F33*Technik_Gültigkeit!$C$16+E33*(1-Technik_Gültigkeit!$C$16),IF(Verzögerung_Personal=0,F33,IF(Verzögerung_Personal=2,ROUND(E33*0.5+F33*0.5,2),IF(Verzögerung_Personal=4,ROUND(E33,2),IF(Verzögerung_Personal=6,ROUND(E33*0.5,2),IF(Verzögerung_Personal=8,0,IF(Verzögerung_Personal=12,0,0)))))))</f>
        <v>0</v>
      </c>
      <c r="G34" s="358">
        <f>IF(Verzögerung_Personal="70 Prozent",G33*Technik_Gültigkeit!$C$16+F33*(1-Technik_Gültigkeit!$C$16),IF(Verzögerung_Personal=0,G33,IF(Verzögerung_Personal=2,ROUND(F33*0.5+G33*0.5,2),IF(Verzögerung_Personal=4,ROUND(F33,2),IF(Verzögerung_Personal=6,ROUND(F33*0.5,2),IF(Verzögerung_Personal=8,0,IF(Verzögerung_Personal=12,0,0)))))))</f>
        <v>0</v>
      </c>
      <c r="H34" s="358">
        <f>IF(Verzögerung_Personal="70 Prozent",H33*Technik_Gültigkeit!$C$16+G33*(1-Technik_Gültigkeit!$C$16),IF(Verzögerung_Personal=0,H33,IF(Verzögerung_Personal=2,ROUND(G33*0.5+H33*0.5,2),IF(Verzögerung_Personal=4,ROUND(G33,2),IF(Verzögerung_Personal=6,ROUND(G33*0.5,2),IF(Verzögerung_Personal=8,0,IF(Verzögerung_Personal=12,0,0)))))))</f>
        <v>0</v>
      </c>
      <c r="I34" s="358">
        <f>IF(Verzögerung_Personal="70 Prozent",I33*Technik_Gültigkeit!$C$16+H33*(1-Technik_Gültigkeit!$C$16),IF(Verzögerung_Personal=0,I33,IF(Verzögerung_Personal=2,ROUND(H33*0.5+I33*0.5,2),IF(Verzögerung_Personal=4,ROUND(H33,2),IF(Verzögerung_Personal=6,ROUND(H33*0.5,2),IF(Verzögerung_Personal=8,0,IF(Verzögerung_Personal=12,0,0)))))))</f>
        <v>0</v>
      </c>
      <c r="J34" s="358">
        <f>IF(Verzögerung_Personal="70 Prozent",J33*Technik_Gültigkeit!$C$16+I33*(1-Technik_Gültigkeit!$C$16),IF(Verzögerung_Personal=0,J33,IF(Verzögerung_Personal=2,ROUND(I33*0.5+J33*0.5,2),IF(Verzögerung_Personal=4,ROUND(I33,2),IF(Verzögerung_Personal=6,ROUND(I33*0.5,2),IF(Verzögerung_Personal=8,0,IF(Verzögerung_Personal=12,0,0)))))))</f>
        <v>0</v>
      </c>
      <c r="K34" s="358">
        <f>IF(Verzögerung_Personal="70 Prozent",K33*Technik_Gültigkeit!$C$16+J33*(1-Technik_Gültigkeit!$C$16),IF(Verzögerung_Personal=0,K33,IF(Verzögerung_Personal=2,ROUND(J33*0.5+K33*0.5,2),IF(Verzögerung_Personal=4,ROUND(J33,2),IF(Verzögerung_Personal=6,ROUND(J33*0.5,2),IF(Verzögerung_Personal=8,0,IF(Verzögerung_Personal=12,0,0)))))))</f>
        <v>0</v>
      </c>
      <c r="L34" s="358">
        <f>IF(Verzögerung_Personal="70 Prozent",L33*Technik_Gültigkeit!$C$16+K33*(1-Technik_Gültigkeit!$C$16),IF(Verzögerung_Personal=0,L33,IF(Verzögerung_Personal=2,ROUND(K33*0.5+L33*0.5,2),IF(Verzögerung_Personal=4,ROUND(K33,2),IF(Verzögerung_Personal=6,ROUND(K33*0.5,2),IF(Verzögerung_Personal=8,0,IF(Verzögerung_Personal=12,0,0)))))))</f>
        <v>0</v>
      </c>
      <c r="M34" s="564">
        <f>IF(Verzögerung_Personal="70 Prozent",M33*Technik_Gültigkeit!$C$16+L33*(1-Technik_Gültigkeit!$C$16),IF(Verzögerung_Personal=0,M33,IF(Verzögerung_Personal=2,ROUND(L33*0.5+M33*0.5,2),IF(Verzögerung_Personal=4,ROUND(L33,2),IF(Verzögerung_Personal=6,ROUND(L33*0.5,2),IF(Verzögerung_Personal=8,0,IF(Verzögerung_Personal=12,0,0)))))))</f>
        <v>0</v>
      </c>
      <c r="N34" s="563">
        <f>IF(Verzögerung_Personal="70 Prozent",N33*Technik_Gültigkeit!$C$16+M33*(1-Technik_Gültigkeit!$C$16),IF(Verzögerung_Personal=0,N33,IF(Verzögerung_Personal=2,ROUND(M33*0.5+N33*0.5,2),IF(Verzögerung_Personal=4,ROUND(M33,2),IF(Verzögerung_Personal=6,ROUND(M33*0.5,2),IF(Verzögerung_Personal=8,0,IF(Verzögerung_Personal=12,0,0)))))))</f>
        <v>0</v>
      </c>
      <c r="O34" s="358">
        <f>IF(Verzögerung_Personal="70 Prozent",O33*Technik_Gültigkeit!$C$16+N33*(1-Technik_Gültigkeit!$C$16),IF(Verzögerung_Personal=0,O33,IF(Verzögerung_Personal=2,ROUND(N33*0.5+O33*0.5,2),IF(Verzögerung_Personal=4,ROUND(N33,2),IF(Verzögerung_Personal=6,ROUND(N33*0.5,2),IF(Verzögerung_Personal=8,0,IF(Verzögerung_Personal=12,0,0)))))))</f>
        <v>0</v>
      </c>
      <c r="P34" s="358">
        <f>IF(Verzögerung_Personal="70 Prozent",P33*Technik_Gültigkeit!$C$16+O33*(1-Technik_Gültigkeit!$C$16),IF(Verzögerung_Personal=0,P33,IF(Verzögerung_Personal=2,ROUND(O33*0.5+P33*0.5,2),IF(Verzögerung_Personal=4,ROUND(O33,2),IF(Verzögerung_Personal=6,ROUND(O33*0.5,2),IF(Verzögerung_Personal=8,0,IF(Verzögerung_Personal=12,0,0)))))))</f>
        <v>0</v>
      </c>
      <c r="Q34" s="358">
        <f>IF(Verzögerung_Personal="70 Prozent",Q33*Technik_Gültigkeit!$C$16+P33*(1-Technik_Gültigkeit!$C$16),IF(Verzögerung_Personal=0,Q33,IF(Verzögerung_Personal=2,ROUND(P33*0.5+Q33*0.5,2),IF(Verzögerung_Personal=4,ROUND(P33,2),IF(Verzögerung_Personal=6,ROUND(P33*0.5,2),IF(Verzögerung_Personal=8,0,IF(Verzögerung_Personal=12,0,0)))))))</f>
        <v>0</v>
      </c>
      <c r="R34" s="358">
        <f>IF(Verzögerung_Personal="70 Prozent",R33*Technik_Gültigkeit!$C$16+Q33*(1-Technik_Gültigkeit!$C$16),IF(Verzögerung_Personal=0,R33,IF(Verzögerung_Personal=2,ROUND(Q33*0.5+R33*0.5,2),IF(Verzögerung_Personal=4,ROUND(Q33,2),IF(Verzögerung_Personal=6,ROUND(Q33*0.5,2),IF(Verzögerung_Personal=8,0,IF(Verzögerung_Personal=12,0,0)))))))</f>
        <v>0</v>
      </c>
      <c r="S34" s="358">
        <f>IF(Verzögerung_Personal="70 Prozent",S33*Technik_Gültigkeit!$C$16+R33*(1-Technik_Gültigkeit!$C$16),IF(Verzögerung_Personal=0,S33,IF(Verzögerung_Personal=2,ROUND(R33*0.5+S33*0.5,2),IF(Verzögerung_Personal=4,ROUND(R33,2),IF(Verzögerung_Personal=6,ROUND(R33*0.5,2),IF(Verzögerung_Personal=8,0,IF(Verzögerung_Personal=12,0,0)))))))</f>
        <v>0</v>
      </c>
      <c r="T34" s="358">
        <f>IF(Verzögerung_Personal="70 Prozent",T33*Technik_Gültigkeit!$C$16+S33*(1-Technik_Gültigkeit!$C$16),IF(Verzögerung_Personal=0,T33,IF(Verzögerung_Personal=2,ROUND(S33*0.5+T33*0.5,2),IF(Verzögerung_Personal=4,ROUND(S33,2),IF(Verzögerung_Personal=6,ROUND(S33*0.5,2),IF(Verzögerung_Personal=8,0,IF(Verzögerung_Personal=12,0,0)))))))</f>
        <v>0</v>
      </c>
      <c r="U34" s="358">
        <f>IF(Verzögerung_Personal="70 Prozent",U33*Technik_Gültigkeit!$C$16+T33*(1-Technik_Gültigkeit!$C$16),IF(Verzögerung_Personal=0,U33,IF(Verzögerung_Personal=2,ROUND(T33*0.5+U33*0.5,2),IF(Verzögerung_Personal=4,ROUND(T33,2),IF(Verzögerung_Personal=6,ROUND(T33*0.5,2),IF(Verzögerung_Personal=8,0,IF(Verzögerung_Personal=12,0,0)))))))</f>
        <v>0</v>
      </c>
      <c r="V34" s="358">
        <f>IF(Verzögerung_Personal="70 Prozent",V33*Technik_Gültigkeit!$C$16+U33*(1-Technik_Gültigkeit!$C$16),IF(Verzögerung_Personal=0,V33,IF(Verzögerung_Personal=2,ROUND(U33*0.5+V33*0.5,2),IF(Verzögerung_Personal=4,ROUND(U33,2),IF(Verzögerung_Personal=6,ROUND(U33*0.5,2),IF(Verzögerung_Personal=8,0,IF(Verzögerung_Personal=12,0,0)))))))</f>
        <v>0</v>
      </c>
      <c r="W34" s="358">
        <f>IF(Verzögerung_Personal="70 Prozent",W33*Technik_Gültigkeit!$C$16+V33*(1-Technik_Gültigkeit!$C$16),IF(Verzögerung_Personal=0,W33,IF(Verzögerung_Personal=2,ROUND(V33*0.5+W33*0.5,2),IF(Verzögerung_Personal=4,ROUND(V33,2),IF(Verzögerung_Personal=6,ROUND(V33*0.5,2),IF(Verzögerung_Personal=8,0,IF(Verzögerung_Personal=12,0,0)))))))</f>
        <v>0</v>
      </c>
      <c r="X34" s="358">
        <f>IF(Verzögerung_Personal="70 Prozent",X33*Technik_Gültigkeit!$C$16+W33*(1-Technik_Gültigkeit!$C$16),IF(Verzögerung_Personal=0,X33,IF(Verzögerung_Personal=2,ROUND(W33*0.5+X33*0.5,2),IF(Verzögerung_Personal=4,ROUND(W33,2),IF(Verzögerung_Personal=6,ROUND(W33*0.5,2),IF(Verzögerung_Personal=8,0,IF(Verzögerung_Personal=12,0,0)))))))</f>
        <v>0</v>
      </c>
      <c r="Y34" s="564">
        <f>IF(Verzögerung_Personal="70 Prozent",Y33*Technik_Gültigkeit!$C$16+X33*(1-Technik_Gültigkeit!$C$16),IF(Verzögerung_Personal=0,Y33,IF(Verzögerung_Personal=2,ROUND(X33*0.5+Y33*0.5,2),IF(Verzögerung_Personal=4,ROUND(X33,2),IF(Verzögerung_Personal=6,ROUND(X33*0.5,2),IF(Verzögerung_Personal=8,0,IF(Verzögerung_Personal=12,0,0)))))))</f>
        <v>0</v>
      </c>
      <c r="Z34" s="563">
        <f>IF(Verzögerung_Personal="70 Prozent",Y33*0.3+Z33*0.9,IF(Verzögerung_Personal=0,Z33,IF(Verzögerung_Personal=2,ROUND(Y33*0.5+Z33*10/12,2),IF(Verzögerung_Personal=4,ROUND(Y33+Z33*8/12,2),IF(Verzögerung_Personal=6,ROUND(X33*0.5+Y33+Z33*0.5,2),IF(Verzögerung_Personal=8,ROUND(X33+Y33+Z33*4/12,2),IF(Verzögerung_Personal=12,ROUND(W33+X33+Y33,2),0)))))))</f>
        <v>0</v>
      </c>
      <c r="AA34" s="358">
        <f t="shared" ref="AA34:AK34" si="28">IF(Verzögerung_Personal="70 Prozent",Z33*0.1+AA33*0.9,IF(Verzögerung_Personal=0,AA33,IF(Verzögerung_Personal=2,ROUND(Z33*2/12+AA33*10/12,2),IF(Verzögerung_Personal=4,ROUND(Z33*4/12+AA33*8/12,2),IF(Verzögerung_Personal=6,ROUND(Z33*6/12+AA33*6/12,2),IF(Verzögerung_Personal=8,ROUND(Z33*8/12+AA33*4/12,2),IF(Verzögerung_Personal=12,ROUND(Z33,2),0)))))))</f>
        <v>0</v>
      </c>
      <c r="AB34" s="358">
        <f t="shared" si="28"/>
        <v>0</v>
      </c>
      <c r="AC34" s="564">
        <f t="shared" si="28"/>
        <v>0</v>
      </c>
      <c r="AD34" s="563">
        <f t="shared" si="28"/>
        <v>0</v>
      </c>
      <c r="AE34" s="358">
        <f t="shared" si="28"/>
        <v>0</v>
      </c>
      <c r="AF34" s="358">
        <f t="shared" si="28"/>
        <v>0</v>
      </c>
      <c r="AG34" s="564">
        <f t="shared" si="28"/>
        <v>0</v>
      </c>
      <c r="AH34" s="563">
        <f t="shared" si="28"/>
        <v>0</v>
      </c>
      <c r="AI34" s="358">
        <f t="shared" si="28"/>
        <v>0</v>
      </c>
      <c r="AJ34" s="358">
        <f t="shared" si="28"/>
        <v>0</v>
      </c>
      <c r="AK34" s="564">
        <f t="shared" si="28"/>
        <v>0</v>
      </c>
      <c r="AL34" s="173">
        <f t="shared" si="12"/>
        <v>0</v>
      </c>
      <c r="AM34" s="379"/>
    </row>
  </sheetData>
  <sheetProtection password="B210" sheet="1"/>
  <mergeCells count="8">
    <mergeCell ref="AL6:AL7"/>
    <mergeCell ref="AM6:AM7"/>
    <mergeCell ref="A6:A7"/>
    <mergeCell ref="B6:M6"/>
    <mergeCell ref="N6:Y6"/>
    <mergeCell ref="Z6:AC6"/>
    <mergeCell ref="AD6:AG6"/>
    <mergeCell ref="AH6:AK6"/>
  </mergeCells>
  <pageMargins left="0.7" right="0.7" top="0.78740157499999996" bottom="0.78740157499999996"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AP42"/>
  <sheetViews>
    <sheetView workbookViewId="0">
      <pane xSplit="1" ySplit="7" topLeftCell="V8" activePane="bottomRight" state="frozen"/>
      <selection pane="topRight" activeCell="B1" sqref="B1"/>
      <selection pane="bottomLeft" activeCell="A8" sqref="A8"/>
      <selection pane="bottomRight"/>
    </sheetView>
  </sheetViews>
  <sheetFormatPr baseColWidth="10" defaultRowHeight="15" x14ac:dyDescent="0.25"/>
  <cols>
    <col min="1" max="1" width="37.140625" customWidth="1"/>
    <col min="2" max="2" width="15.5703125" customWidth="1"/>
  </cols>
  <sheetData>
    <row r="1" spans="1:42" s="2" customFormat="1" ht="15.75" x14ac:dyDescent="0.25">
      <c r="A1" s="3" t="s">
        <v>13</v>
      </c>
      <c r="B1" s="3">
        <f>Name</f>
        <v>0</v>
      </c>
      <c r="F1" s="191"/>
    </row>
    <row r="2" spans="1:42" s="2" customFormat="1" ht="15.75" x14ac:dyDescent="0.25">
      <c r="A2" s="3" t="str">
        <f>IF(Antragsnummer="",'Angaben zum Unternehmen'!A7,'Angaben zum Unternehmen'!A8)</f>
        <v>Antragsnummer Zuschuss (Frühphase 1):</v>
      </c>
      <c r="B2" s="144">
        <f>IF(Antragsnummer="",PV_Nummer,Antragsnummer)</f>
        <v>0</v>
      </c>
      <c r="F2" s="191"/>
      <c r="Z2" s="191"/>
    </row>
    <row r="3" spans="1:42" s="2" customFormat="1" ht="12.75" x14ac:dyDescent="0.2">
      <c r="Z3" s="191"/>
    </row>
    <row r="4" spans="1:42" s="2" customFormat="1" ht="15.75" x14ac:dyDescent="0.25">
      <c r="A4" s="4" t="s">
        <v>242</v>
      </c>
    </row>
    <row r="5" spans="1:42" s="2" customFormat="1" ht="13.5" thickBot="1" x14ac:dyDescent="0.25"/>
    <row r="6" spans="1:42" s="195" customFormat="1" ht="12.75" customHeight="1" x14ac:dyDescent="0.25">
      <c r="A6" s="932" t="s">
        <v>97</v>
      </c>
      <c r="B6" s="916" t="s">
        <v>146</v>
      </c>
      <c r="C6" s="917"/>
      <c r="D6" s="917"/>
      <c r="E6" s="917"/>
      <c r="F6" s="917"/>
      <c r="G6" s="917"/>
      <c r="H6" s="917"/>
      <c r="I6" s="917"/>
      <c r="J6" s="917"/>
      <c r="K6" s="917"/>
      <c r="L6" s="917"/>
      <c r="M6" s="918"/>
      <c r="N6" s="919" t="s">
        <v>147</v>
      </c>
      <c r="O6" s="917"/>
      <c r="P6" s="917"/>
      <c r="Q6" s="917"/>
      <c r="R6" s="917"/>
      <c r="S6" s="917"/>
      <c r="T6" s="917"/>
      <c r="U6" s="917"/>
      <c r="V6" s="917"/>
      <c r="W6" s="917"/>
      <c r="X6" s="917"/>
      <c r="Y6" s="929"/>
      <c r="Z6" s="916" t="s">
        <v>148</v>
      </c>
      <c r="AA6" s="917"/>
      <c r="AB6" s="917"/>
      <c r="AC6" s="918"/>
      <c r="AD6" s="928" t="s">
        <v>149</v>
      </c>
      <c r="AE6" s="912"/>
      <c r="AF6" s="912"/>
      <c r="AG6" s="913"/>
      <c r="AH6" s="911" t="s">
        <v>150</v>
      </c>
      <c r="AI6" s="912"/>
      <c r="AJ6" s="912"/>
      <c r="AK6" s="920"/>
      <c r="AL6" s="242">
        <f>YEAR(M7)</f>
        <v>1900</v>
      </c>
      <c r="AM6" s="193">
        <f>AL6+1</f>
        <v>1901</v>
      </c>
      <c r="AN6" s="193">
        <f>AM6+1</f>
        <v>1902</v>
      </c>
      <c r="AO6" s="193">
        <f>AN6+1</f>
        <v>1903</v>
      </c>
      <c r="AP6" s="194">
        <f>AO6+1</f>
        <v>1904</v>
      </c>
    </row>
    <row r="7" spans="1:42" s="195" customFormat="1" ht="27.75" customHeight="1" thickBot="1" x14ac:dyDescent="0.3">
      <c r="A7" s="933"/>
      <c r="B7" s="530">
        <f t="shared" ref="B7:L7" si="0">IF(C7="-","-",IF(DATE(YEAR(C7),MONTH(C7),1)-1&lt;Datum_Planungsbeginn,"-",DATE(YEAR(C7),MONTH(C7)-1,DAY(C7))))</f>
        <v>1</v>
      </c>
      <c r="C7" s="196">
        <f t="shared" si="0"/>
        <v>32</v>
      </c>
      <c r="D7" s="196">
        <f t="shared" si="0"/>
        <v>61</v>
      </c>
      <c r="E7" s="196">
        <f t="shared" si="0"/>
        <v>92</v>
      </c>
      <c r="F7" s="196">
        <f t="shared" si="0"/>
        <v>122</v>
      </c>
      <c r="G7" s="196">
        <f t="shared" si="0"/>
        <v>153</v>
      </c>
      <c r="H7" s="196">
        <f t="shared" si="0"/>
        <v>183</v>
      </c>
      <c r="I7" s="196">
        <f t="shared" si="0"/>
        <v>214</v>
      </c>
      <c r="J7" s="196">
        <f t="shared" si="0"/>
        <v>245</v>
      </c>
      <c r="K7" s="196">
        <f t="shared" si="0"/>
        <v>275</v>
      </c>
      <c r="L7" s="196">
        <f t="shared" si="0"/>
        <v>306</v>
      </c>
      <c r="M7" s="200">
        <f>DATE(YEAR(Datum_Ende_Planjahr_1),MONTH(Datum_Ende_Planjahr_1),1)</f>
        <v>336</v>
      </c>
      <c r="N7" s="412">
        <f>DATE(YEAR(M7),MONTH(M7)+1,DAY(M7))</f>
        <v>367</v>
      </c>
      <c r="O7" s="233">
        <f t="shared" ref="O7:Y7" si="1">DATE(YEAR(N7),MONTH(N7)+1,DAY(N7))</f>
        <v>398</v>
      </c>
      <c r="P7" s="233">
        <f t="shared" si="1"/>
        <v>426</v>
      </c>
      <c r="Q7" s="233">
        <f t="shared" si="1"/>
        <v>457</v>
      </c>
      <c r="R7" s="233">
        <f t="shared" si="1"/>
        <v>487</v>
      </c>
      <c r="S7" s="233">
        <f t="shared" si="1"/>
        <v>518</v>
      </c>
      <c r="T7" s="233">
        <f t="shared" si="1"/>
        <v>548</v>
      </c>
      <c r="U7" s="233">
        <f t="shared" si="1"/>
        <v>579</v>
      </c>
      <c r="V7" s="233">
        <f t="shared" si="1"/>
        <v>610</v>
      </c>
      <c r="W7" s="233">
        <f t="shared" si="1"/>
        <v>640</v>
      </c>
      <c r="X7" s="233">
        <f t="shared" si="1"/>
        <v>671</v>
      </c>
      <c r="Y7" s="410">
        <f t="shared" si="1"/>
        <v>701</v>
      </c>
      <c r="Z7" s="237" t="str">
        <f>TEXT(DATE(YEAR(Y7),MONTH(Y7)+1,DAY(Y7)),"MMM. JJJJ")&amp;" - "&amp;TEXT(DATE(YEAR(Y7),MONTH(Y7)+3,DAY(Y7)),"MMM. JJJJ")</f>
        <v>Jan. 1902 - Mrz. 1902</v>
      </c>
      <c r="AA7" s="235" t="str">
        <f>TEXT(DATE(YEAR(Y7),MONTH(Y7)+4,DAY(Y7)),"MMM. JJJJ")&amp;" - "&amp;TEXT(DATE(YEAR(Y7),MONTH(Y7)+6,DAY(Y7)),"MMM. JJJJ")</f>
        <v>Apr. 1902 - Jun. 1902</v>
      </c>
      <c r="AB7" s="235" t="str">
        <f>TEXT(DATE(YEAR(Y7),MONTH(Y7)+7,DAY(Y7)),"MMM. JJJJ")&amp;" - "&amp;TEXT(DATE(YEAR(Y7),MONTH(Y7)+9,DAY(Y7)),"MMM. JJJJ")</f>
        <v>Jul. 1902 - Sep. 1902</v>
      </c>
      <c r="AC7" s="236" t="str">
        <f>TEXT(DATE(YEAR(Y7),MONTH(Y7)+10,DAY(Y7)),"MMM. JJJJ")&amp;" - "&amp;TEXT(DATE(YEAR(Y7),MONTH(Y7)+12,DAY(Y7)),"MMM. JJJJ")</f>
        <v>Okt. 1902 - Dez. 1902</v>
      </c>
      <c r="AD7" s="411" t="str">
        <f>TEXT(DATE(YEAR(Y7),MONTH(Y7)+13,DAY(Y7)),"MMM. JJJJ")&amp;" - "&amp;TEXT(DATE(YEAR(Y7),MONTH(Y7)+15,DAY(Y7)),"MMM. JJJJ")</f>
        <v>Jan. 1903 - Mrz. 1903</v>
      </c>
      <c r="AE7" s="235" t="str">
        <f>TEXT(DATE(YEAR(Y7),MONTH(Y7)+16,DAY(Y7)),"MMM. JJJJ")&amp;" - "&amp;TEXT(DATE(YEAR(Y7),MONTH(Y7)+18,DAY(Y7)),"MMM. JJJJ")</f>
        <v>Apr. 1903 - Jun. 1903</v>
      </c>
      <c r="AF7" s="235" t="str">
        <f>TEXT(DATE(YEAR(Y7),MONTH(Y7)+19,DAY(Y7)),"MMM. JJJJ")&amp;" - "&amp;TEXT(DATE(YEAR(Y7),MONTH(Y7)+21,DAY(Y7)),"MMM. JJJJ")</f>
        <v>Jul. 1903 - Sep. 1903</v>
      </c>
      <c r="AG7" s="238" t="str">
        <f>TEXT(DATE(YEAR(Y7),MONTH(Y7)+22,DAY(Y7)),"MMM. JJJJ")&amp;" - "&amp;TEXT(DATE(YEAR(Y7),MONTH(Y7)+24,DAY(Y7)),"MMM. JJJJ")</f>
        <v>Okt. 1903 - Dez. 1903</v>
      </c>
      <c r="AH7" s="237" t="str">
        <f>TEXT(DATE(YEAR(Y7),MONTH(Y7)+25,DAY(Y7)),"MMM. JJJJ")&amp;" - "&amp;TEXT(DATE(YEAR(Y7),MONTH(Y7)+27,DAY(Y7)),"MMM. JJJJ")</f>
        <v>Jan. 1904 - Mrz. 1904</v>
      </c>
      <c r="AI7" s="235" t="str">
        <f>TEXT(DATE(YEAR(Y7),MONTH(Y7)+28,DAY(Y7)),"MMM. JJJJ")&amp;" - "&amp;TEXT(DATE(YEAR(Y7),MONTH(Y7)+30,DAY(Y7)),"MMM. JJJJ")</f>
        <v>Apr. 1904 - Jun. 1904</v>
      </c>
      <c r="AJ7" s="235" t="str">
        <f>TEXT(DATE(YEAR(Y7),MONTH(Y7)+31,DAY(Y7)),"MMM. JJJJ")&amp;" - "&amp;TEXT(DATE(YEAR(Y7),MONTH(Y7)+33,DAY(Y7)),"MMM. JJJJ")</f>
        <v>Jul. 1904 - Sep. 1904</v>
      </c>
      <c r="AK7" s="236" t="str">
        <f>TEXT(DATE(YEAR(Y7),MONTH(Y7)+34,DAY(Y7)),"MMM. JJJJ")&amp;" - "&amp;TEXT(DATE(YEAR(Y7),MONTH(Y7)+36,DAY(Y7)),"MMM. JJJJ")</f>
        <v>Okt. 1904 - Dez. 1904</v>
      </c>
      <c r="AL7" s="243" t="s">
        <v>100</v>
      </c>
      <c r="AM7" s="239" t="s">
        <v>100</v>
      </c>
      <c r="AN7" s="239" t="s">
        <v>100</v>
      </c>
      <c r="AO7" s="239" t="s">
        <v>100</v>
      </c>
      <c r="AP7" s="240" t="s">
        <v>100</v>
      </c>
    </row>
    <row r="8" spans="1:42" s="2" customFormat="1" ht="22.5" customHeight="1" x14ac:dyDescent="0.2">
      <c r="A8" s="360" t="s">
        <v>243</v>
      </c>
      <c r="B8" s="608"/>
      <c r="C8" s="251"/>
      <c r="D8" s="251"/>
      <c r="E8" s="251"/>
      <c r="F8" s="251"/>
      <c r="G8" s="251"/>
      <c r="H8" s="251"/>
      <c r="I8" s="251"/>
      <c r="J8" s="251"/>
      <c r="K8" s="251"/>
      <c r="L8" s="251"/>
      <c r="M8" s="252"/>
      <c r="N8" s="227"/>
      <c r="O8" s="215"/>
      <c r="P8" s="215"/>
      <c r="Q8" s="215"/>
      <c r="R8" s="215"/>
      <c r="S8" s="215"/>
      <c r="T8" s="215"/>
      <c r="U8" s="215"/>
      <c r="V8" s="215"/>
      <c r="W8" s="215"/>
      <c r="X8" s="215"/>
      <c r="Y8" s="396"/>
      <c r="Z8" s="214"/>
      <c r="AA8" s="215"/>
      <c r="AB8" s="215"/>
      <c r="AC8" s="39"/>
      <c r="AD8" s="227"/>
      <c r="AE8" s="215"/>
      <c r="AF8" s="215"/>
      <c r="AG8" s="396"/>
      <c r="AH8" s="214"/>
      <c r="AI8" s="215"/>
      <c r="AJ8" s="215"/>
      <c r="AK8" s="39"/>
      <c r="AL8" s="227"/>
      <c r="AM8" s="215"/>
      <c r="AN8" s="215"/>
      <c r="AO8" s="215"/>
      <c r="AP8" s="39"/>
    </row>
    <row r="9" spans="1:42" s="5" customFormat="1" ht="12.75" x14ac:dyDescent="0.2">
      <c r="A9" s="386" t="s">
        <v>244</v>
      </c>
      <c r="B9" s="42">
        <f>HT_Personalausgaben!B191</f>
        <v>0</v>
      </c>
      <c r="C9" s="336">
        <f>HT_Personalausgaben!C191</f>
        <v>0</v>
      </c>
      <c r="D9" s="336">
        <f>HT_Personalausgaben!D191</f>
        <v>0</v>
      </c>
      <c r="E9" s="336">
        <f>HT_Personalausgaben!E191</f>
        <v>0</v>
      </c>
      <c r="F9" s="336">
        <f>HT_Personalausgaben!F191</f>
        <v>0</v>
      </c>
      <c r="G9" s="336">
        <f>HT_Personalausgaben!G191</f>
        <v>0</v>
      </c>
      <c r="H9" s="336">
        <f>HT_Personalausgaben!H191</f>
        <v>0</v>
      </c>
      <c r="I9" s="336">
        <f>HT_Personalausgaben!I191</f>
        <v>0</v>
      </c>
      <c r="J9" s="336">
        <f>HT_Personalausgaben!J191</f>
        <v>0</v>
      </c>
      <c r="K9" s="336">
        <f>HT_Personalausgaben!K191</f>
        <v>0</v>
      </c>
      <c r="L9" s="336">
        <f>HT_Personalausgaben!L191</f>
        <v>0</v>
      </c>
      <c r="M9" s="355">
        <f>HT_Personalausgaben!M191</f>
        <v>0</v>
      </c>
      <c r="N9" s="335">
        <f>HT_Personalausgaben!N191</f>
        <v>0</v>
      </c>
      <c r="O9" s="336">
        <f>HT_Personalausgaben!O191</f>
        <v>0</v>
      </c>
      <c r="P9" s="336">
        <f>HT_Personalausgaben!P191</f>
        <v>0</v>
      </c>
      <c r="Q9" s="336">
        <f>HT_Personalausgaben!Q191</f>
        <v>0</v>
      </c>
      <c r="R9" s="336">
        <f>HT_Personalausgaben!R191</f>
        <v>0</v>
      </c>
      <c r="S9" s="336">
        <f>HT_Personalausgaben!S191</f>
        <v>0</v>
      </c>
      <c r="T9" s="336">
        <f>HT_Personalausgaben!T191</f>
        <v>0</v>
      </c>
      <c r="U9" s="336">
        <f>HT_Personalausgaben!U191</f>
        <v>0</v>
      </c>
      <c r="V9" s="336">
        <f>HT_Personalausgaben!V191</f>
        <v>0</v>
      </c>
      <c r="W9" s="336">
        <f>HT_Personalausgaben!W191</f>
        <v>0</v>
      </c>
      <c r="X9" s="336">
        <f>HT_Personalausgaben!X191</f>
        <v>0</v>
      </c>
      <c r="Y9" s="342">
        <f>HT_Personalausgaben!Y191</f>
        <v>0</v>
      </c>
      <c r="Z9" s="42">
        <f>HT_Personalausgaben!Z191</f>
        <v>0</v>
      </c>
      <c r="AA9" s="336">
        <f>HT_Personalausgaben!AA191</f>
        <v>0</v>
      </c>
      <c r="AB9" s="336">
        <f>HT_Personalausgaben!AB191</f>
        <v>0</v>
      </c>
      <c r="AC9" s="355">
        <f>HT_Personalausgaben!AC191</f>
        <v>0</v>
      </c>
      <c r="AD9" s="335">
        <f>HT_Personalausgaben!AD191</f>
        <v>0</v>
      </c>
      <c r="AE9" s="336">
        <f>HT_Personalausgaben!AE191</f>
        <v>0</v>
      </c>
      <c r="AF9" s="336">
        <f>HT_Personalausgaben!AF191</f>
        <v>0</v>
      </c>
      <c r="AG9" s="342">
        <f>HT_Personalausgaben!AG191</f>
        <v>0</v>
      </c>
      <c r="AH9" s="42">
        <f>HT_Personalausgaben!AH191</f>
        <v>0</v>
      </c>
      <c r="AI9" s="336">
        <f>HT_Personalausgaben!AI191</f>
        <v>0</v>
      </c>
      <c r="AJ9" s="336">
        <f>HT_Personalausgaben!AJ191</f>
        <v>0</v>
      </c>
      <c r="AK9" s="355">
        <f>HT_Personalausgaben!AK191</f>
        <v>0</v>
      </c>
      <c r="AL9" s="123">
        <f>SUM(B9:M9)</f>
        <v>0</v>
      </c>
      <c r="AM9" s="120">
        <f>SUM(N9:Y9)</f>
        <v>0</v>
      </c>
      <c r="AN9" s="120">
        <f>SUM(Z9:AC9)</f>
        <v>0</v>
      </c>
      <c r="AO9" s="120">
        <f>SUM(AD9:AG9)</f>
        <v>0</v>
      </c>
      <c r="AP9" s="121">
        <f>SUM(AH9:AK9)</f>
        <v>0</v>
      </c>
    </row>
    <row r="10" spans="1:42" s="5" customFormat="1" ht="12.75" x14ac:dyDescent="0.2">
      <c r="A10" s="386" t="s">
        <v>245</v>
      </c>
      <c r="B10" s="42">
        <f>'Plan - Investitionen'!B42</f>
        <v>0</v>
      </c>
      <c r="C10" s="336">
        <f>'Plan - Investitionen'!C42</f>
        <v>0</v>
      </c>
      <c r="D10" s="336">
        <f>'Plan - Investitionen'!D42</f>
        <v>0</v>
      </c>
      <c r="E10" s="336">
        <f>'Plan - Investitionen'!E42</f>
        <v>0</v>
      </c>
      <c r="F10" s="336">
        <f>'Plan - Investitionen'!F42</f>
        <v>0</v>
      </c>
      <c r="G10" s="336">
        <f>'Plan - Investitionen'!G42</f>
        <v>0</v>
      </c>
      <c r="H10" s="336">
        <f>'Plan - Investitionen'!H42</f>
        <v>0</v>
      </c>
      <c r="I10" s="336">
        <f>'Plan - Investitionen'!I42</f>
        <v>0</v>
      </c>
      <c r="J10" s="336">
        <f>'Plan - Investitionen'!J42</f>
        <v>0</v>
      </c>
      <c r="K10" s="336">
        <f>'Plan - Investitionen'!K42</f>
        <v>0</v>
      </c>
      <c r="L10" s="336">
        <f>'Plan - Investitionen'!L42</f>
        <v>0</v>
      </c>
      <c r="M10" s="355">
        <f>'Plan - Investitionen'!M42</f>
        <v>0</v>
      </c>
      <c r="N10" s="335">
        <f>'Plan - Investitionen'!N42</f>
        <v>0</v>
      </c>
      <c r="O10" s="336">
        <f>'Plan - Investitionen'!O42</f>
        <v>0</v>
      </c>
      <c r="P10" s="336">
        <f>'Plan - Investitionen'!P42</f>
        <v>0</v>
      </c>
      <c r="Q10" s="336">
        <f>'Plan - Investitionen'!Q42</f>
        <v>0</v>
      </c>
      <c r="R10" s="336">
        <f>'Plan - Investitionen'!R42</f>
        <v>0</v>
      </c>
      <c r="S10" s="336">
        <f>'Plan - Investitionen'!S42</f>
        <v>0</v>
      </c>
      <c r="T10" s="336">
        <f>'Plan - Investitionen'!T42</f>
        <v>0</v>
      </c>
      <c r="U10" s="336">
        <f>'Plan - Investitionen'!U42</f>
        <v>0</v>
      </c>
      <c r="V10" s="336">
        <f>'Plan - Investitionen'!V42</f>
        <v>0</v>
      </c>
      <c r="W10" s="336">
        <f>'Plan - Investitionen'!W42</f>
        <v>0</v>
      </c>
      <c r="X10" s="336">
        <f>'Plan - Investitionen'!X42</f>
        <v>0</v>
      </c>
      <c r="Y10" s="342">
        <f>'Plan - Investitionen'!Y42</f>
        <v>0</v>
      </c>
      <c r="Z10" s="42">
        <f>'Plan - Investitionen'!Z42</f>
        <v>0</v>
      </c>
      <c r="AA10" s="336">
        <f>'Plan - Investitionen'!AA42</f>
        <v>0</v>
      </c>
      <c r="AB10" s="336">
        <f>'Plan - Investitionen'!AB42</f>
        <v>0</v>
      </c>
      <c r="AC10" s="355">
        <f>'Plan - Investitionen'!AC42</f>
        <v>0</v>
      </c>
      <c r="AD10" s="335">
        <f>'Plan - Investitionen'!AD42</f>
        <v>0</v>
      </c>
      <c r="AE10" s="336">
        <f>'Plan - Investitionen'!AE42</f>
        <v>0</v>
      </c>
      <c r="AF10" s="336">
        <f>'Plan - Investitionen'!AF42</f>
        <v>0</v>
      </c>
      <c r="AG10" s="342">
        <f>'Plan - Investitionen'!AG42</f>
        <v>0</v>
      </c>
      <c r="AH10" s="42">
        <f>'Plan - Investitionen'!AH42</f>
        <v>0</v>
      </c>
      <c r="AI10" s="336">
        <f>'Plan - Investitionen'!AI42</f>
        <v>0</v>
      </c>
      <c r="AJ10" s="336">
        <f>'Plan - Investitionen'!AJ42</f>
        <v>0</v>
      </c>
      <c r="AK10" s="355">
        <f>'Plan - Investitionen'!AK42</f>
        <v>0</v>
      </c>
      <c r="AL10" s="123">
        <f>SUM(B10:M10)</f>
        <v>0</v>
      </c>
      <c r="AM10" s="120">
        <f>SUM(N10:Y10)</f>
        <v>0</v>
      </c>
      <c r="AN10" s="120">
        <f>SUM(Z10:AC10)</f>
        <v>0</v>
      </c>
      <c r="AO10" s="120">
        <f>SUM(AD10:AG10)</f>
        <v>0</v>
      </c>
      <c r="AP10" s="121">
        <f>SUM(AH10:AK10)</f>
        <v>0</v>
      </c>
    </row>
    <row r="11" spans="1:42" s="5" customFormat="1" ht="12.75" x14ac:dyDescent="0.2">
      <c r="A11" s="386" t="s">
        <v>246</v>
      </c>
      <c r="B11" s="42">
        <f>'Plan - Betriebsausgaben'!B24</f>
        <v>0</v>
      </c>
      <c r="C11" s="336">
        <f>'Plan - Betriebsausgaben'!C24</f>
        <v>0</v>
      </c>
      <c r="D11" s="336">
        <f>'Plan - Betriebsausgaben'!D24</f>
        <v>0</v>
      </c>
      <c r="E11" s="336">
        <f>'Plan - Betriebsausgaben'!E24</f>
        <v>0</v>
      </c>
      <c r="F11" s="336">
        <f>'Plan - Betriebsausgaben'!F24</f>
        <v>0</v>
      </c>
      <c r="G11" s="336">
        <f>'Plan - Betriebsausgaben'!G24</f>
        <v>0</v>
      </c>
      <c r="H11" s="336">
        <f>'Plan - Betriebsausgaben'!H24</f>
        <v>0</v>
      </c>
      <c r="I11" s="336">
        <f>'Plan - Betriebsausgaben'!I24</f>
        <v>0</v>
      </c>
      <c r="J11" s="336">
        <f>'Plan - Betriebsausgaben'!J24</f>
        <v>0</v>
      </c>
      <c r="K11" s="336">
        <f>'Plan - Betriebsausgaben'!K24</f>
        <v>0</v>
      </c>
      <c r="L11" s="336">
        <f>'Plan - Betriebsausgaben'!L24</f>
        <v>0</v>
      </c>
      <c r="M11" s="355">
        <f>'Plan - Betriebsausgaben'!M24</f>
        <v>0</v>
      </c>
      <c r="N11" s="335">
        <f>'Plan - Betriebsausgaben'!N24</f>
        <v>0</v>
      </c>
      <c r="O11" s="336">
        <f>'Plan - Betriebsausgaben'!O24</f>
        <v>0</v>
      </c>
      <c r="P11" s="336">
        <f>'Plan - Betriebsausgaben'!P24</f>
        <v>0</v>
      </c>
      <c r="Q11" s="336">
        <f>'Plan - Betriebsausgaben'!Q24</f>
        <v>0</v>
      </c>
      <c r="R11" s="336">
        <f>'Plan - Betriebsausgaben'!R24</f>
        <v>0</v>
      </c>
      <c r="S11" s="336">
        <f>'Plan - Betriebsausgaben'!S24</f>
        <v>0</v>
      </c>
      <c r="T11" s="336">
        <f>'Plan - Betriebsausgaben'!T24</f>
        <v>0</v>
      </c>
      <c r="U11" s="336">
        <f>'Plan - Betriebsausgaben'!U24</f>
        <v>0</v>
      </c>
      <c r="V11" s="336">
        <f>'Plan - Betriebsausgaben'!V24</f>
        <v>0</v>
      </c>
      <c r="W11" s="336">
        <f>'Plan - Betriebsausgaben'!W24</f>
        <v>0</v>
      </c>
      <c r="X11" s="336">
        <f>'Plan - Betriebsausgaben'!X24</f>
        <v>0</v>
      </c>
      <c r="Y11" s="342">
        <f>'Plan - Betriebsausgaben'!Y24</f>
        <v>0</v>
      </c>
      <c r="Z11" s="42">
        <f>'Plan - Betriebsausgaben'!Z24</f>
        <v>0</v>
      </c>
      <c r="AA11" s="336">
        <f>'Plan - Betriebsausgaben'!AA24</f>
        <v>0</v>
      </c>
      <c r="AB11" s="336">
        <f>'Plan - Betriebsausgaben'!AB24</f>
        <v>0</v>
      </c>
      <c r="AC11" s="355">
        <f>'Plan - Betriebsausgaben'!AC24</f>
        <v>0</v>
      </c>
      <c r="AD11" s="335">
        <f>'Plan - Betriebsausgaben'!AD24</f>
        <v>0</v>
      </c>
      <c r="AE11" s="336">
        <f>'Plan - Betriebsausgaben'!AE24</f>
        <v>0</v>
      </c>
      <c r="AF11" s="336">
        <f>'Plan - Betriebsausgaben'!AF24</f>
        <v>0</v>
      </c>
      <c r="AG11" s="342">
        <f>'Plan - Betriebsausgaben'!AG24</f>
        <v>0</v>
      </c>
      <c r="AH11" s="42">
        <f>'Plan - Betriebsausgaben'!AH24</f>
        <v>0</v>
      </c>
      <c r="AI11" s="336">
        <f>'Plan - Betriebsausgaben'!AI24</f>
        <v>0</v>
      </c>
      <c r="AJ11" s="336">
        <f>'Plan - Betriebsausgaben'!AJ24</f>
        <v>0</v>
      </c>
      <c r="AK11" s="355">
        <f>'Plan - Betriebsausgaben'!AK24</f>
        <v>0</v>
      </c>
      <c r="AL11" s="123">
        <f>SUM(B11:M11)</f>
        <v>0</v>
      </c>
      <c r="AM11" s="120">
        <f>SUM(N11:Y11)</f>
        <v>0</v>
      </c>
      <c r="AN11" s="120">
        <f>SUM(Z11:AC11)</f>
        <v>0</v>
      </c>
      <c r="AO11" s="120">
        <f>SUM(AD11:AG11)</f>
        <v>0</v>
      </c>
      <c r="AP11" s="121">
        <f>SUM(AH11:AK11)</f>
        <v>0</v>
      </c>
    </row>
    <row r="12" spans="1:42" s="5" customFormat="1" ht="12.75" x14ac:dyDescent="0.2">
      <c r="A12" s="386" t="s">
        <v>247</v>
      </c>
      <c r="B12" s="42">
        <f>'Plan - sonstige Ausgaben'!B11+'Plan - sonstige Ausgaben'!B19</f>
        <v>0</v>
      </c>
      <c r="C12" s="336">
        <f>'Plan - sonstige Ausgaben'!C11+'Plan - sonstige Ausgaben'!C19</f>
        <v>0</v>
      </c>
      <c r="D12" s="336">
        <f>'Plan - sonstige Ausgaben'!D11+'Plan - sonstige Ausgaben'!D19</f>
        <v>0</v>
      </c>
      <c r="E12" s="336">
        <f>'Plan - sonstige Ausgaben'!E11+'Plan - sonstige Ausgaben'!E19</f>
        <v>0</v>
      </c>
      <c r="F12" s="336">
        <f>'Plan - sonstige Ausgaben'!F11+'Plan - sonstige Ausgaben'!F19</f>
        <v>0</v>
      </c>
      <c r="G12" s="336">
        <f>'Plan - sonstige Ausgaben'!G11+'Plan - sonstige Ausgaben'!G19</f>
        <v>0</v>
      </c>
      <c r="H12" s="336">
        <f>'Plan - sonstige Ausgaben'!H11+'Plan - sonstige Ausgaben'!H19</f>
        <v>0</v>
      </c>
      <c r="I12" s="336">
        <f>'Plan - sonstige Ausgaben'!I11+'Plan - sonstige Ausgaben'!I19</f>
        <v>0</v>
      </c>
      <c r="J12" s="336">
        <f>'Plan - sonstige Ausgaben'!J11+'Plan - sonstige Ausgaben'!J19</f>
        <v>0</v>
      </c>
      <c r="K12" s="336">
        <f>'Plan - sonstige Ausgaben'!K11+'Plan - sonstige Ausgaben'!K19</f>
        <v>0</v>
      </c>
      <c r="L12" s="336">
        <f>'Plan - sonstige Ausgaben'!L11+'Plan - sonstige Ausgaben'!L19</f>
        <v>0</v>
      </c>
      <c r="M12" s="355">
        <f>'Plan - sonstige Ausgaben'!M11+'Plan - sonstige Ausgaben'!M19</f>
        <v>0</v>
      </c>
      <c r="N12" s="335">
        <f>'Plan - sonstige Ausgaben'!N11+'Plan - sonstige Ausgaben'!N19</f>
        <v>0</v>
      </c>
      <c r="O12" s="336">
        <f>'Plan - sonstige Ausgaben'!O11+'Plan - sonstige Ausgaben'!O19</f>
        <v>0</v>
      </c>
      <c r="P12" s="336">
        <f>'Plan - sonstige Ausgaben'!P11+'Plan - sonstige Ausgaben'!P19</f>
        <v>0</v>
      </c>
      <c r="Q12" s="336">
        <f>'Plan - sonstige Ausgaben'!Q11+'Plan - sonstige Ausgaben'!Q19</f>
        <v>0</v>
      </c>
      <c r="R12" s="336">
        <f>'Plan - sonstige Ausgaben'!R11+'Plan - sonstige Ausgaben'!R19</f>
        <v>0</v>
      </c>
      <c r="S12" s="336">
        <f>'Plan - sonstige Ausgaben'!S11+'Plan - sonstige Ausgaben'!S19</f>
        <v>0</v>
      </c>
      <c r="T12" s="336">
        <f>'Plan - sonstige Ausgaben'!T11+'Plan - sonstige Ausgaben'!T19</f>
        <v>0</v>
      </c>
      <c r="U12" s="336">
        <f>'Plan - sonstige Ausgaben'!U11+'Plan - sonstige Ausgaben'!U19</f>
        <v>0</v>
      </c>
      <c r="V12" s="336">
        <f>'Plan - sonstige Ausgaben'!V11+'Plan - sonstige Ausgaben'!V19</f>
        <v>0</v>
      </c>
      <c r="W12" s="336">
        <f>'Plan - sonstige Ausgaben'!W11+'Plan - sonstige Ausgaben'!W19</f>
        <v>0</v>
      </c>
      <c r="X12" s="336">
        <f>'Plan - sonstige Ausgaben'!X11+'Plan - sonstige Ausgaben'!X19</f>
        <v>0</v>
      </c>
      <c r="Y12" s="342">
        <f>'Plan - sonstige Ausgaben'!Y11+'Plan - sonstige Ausgaben'!Y19</f>
        <v>0</v>
      </c>
      <c r="Z12" s="42">
        <f>'Plan - sonstige Ausgaben'!Z11+'Plan - sonstige Ausgaben'!Z19</f>
        <v>0</v>
      </c>
      <c r="AA12" s="336">
        <f>'Plan - sonstige Ausgaben'!AA11+'Plan - sonstige Ausgaben'!AA19</f>
        <v>0</v>
      </c>
      <c r="AB12" s="336">
        <f>'Plan - sonstige Ausgaben'!AB11+'Plan - sonstige Ausgaben'!AB19</f>
        <v>0</v>
      </c>
      <c r="AC12" s="355">
        <f>'Plan - sonstige Ausgaben'!AC11+'Plan - sonstige Ausgaben'!AC19</f>
        <v>0</v>
      </c>
      <c r="AD12" s="335">
        <f>'Plan - sonstige Ausgaben'!AD11+'Plan - sonstige Ausgaben'!AD19</f>
        <v>0</v>
      </c>
      <c r="AE12" s="336">
        <f>'Plan - sonstige Ausgaben'!AE11+'Plan - sonstige Ausgaben'!AE19</f>
        <v>0</v>
      </c>
      <c r="AF12" s="336">
        <f>'Plan - sonstige Ausgaben'!AF11+'Plan - sonstige Ausgaben'!AF19</f>
        <v>0</v>
      </c>
      <c r="AG12" s="342">
        <f>'Plan - sonstige Ausgaben'!AG11+'Plan - sonstige Ausgaben'!AG19</f>
        <v>0</v>
      </c>
      <c r="AH12" s="42">
        <f>'Plan - sonstige Ausgaben'!AH11+'Plan - sonstige Ausgaben'!AH19</f>
        <v>0</v>
      </c>
      <c r="AI12" s="336">
        <f>'Plan - sonstige Ausgaben'!AI11+'Plan - sonstige Ausgaben'!AI19</f>
        <v>0</v>
      </c>
      <c r="AJ12" s="336">
        <f>'Plan - sonstige Ausgaben'!AJ11+'Plan - sonstige Ausgaben'!AJ19</f>
        <v>0</v>
      </c>
      <c r="AK12" s="355">
        <f>'Plan - sonstige Ausgaben'!AK11+'Plan - sonstige Ausgaben'!AK19</f>
        <v>0</v>
      </c>
      <c r="AL12" s="123">
        <f>SUM(B12:M12)</f>
        <v>0</v>
      </c>
      <c r="AM12" s="120">
        <f>SUM(N12:Y12)</f>
        <v>0</v>
      </c>
      <c r="AN12" s="120">
        <f>SUM(Z12:AC12)</f>
        <v>0</v>
      </c>
      <c r="AO12" s="120">
        <f>SUM(AD12:AG12)</f>
        <v>0</v>
      </c>
      <c r="AP12" s="121">
        <f>SUM(AH12:AK12)</f>
        <v>0</v>
      </c>
    </row>
    <row r="13" spans="1:42" s="5" customFormat="1" ht="30" customHeight="1" thickBot="1" x14ac:dyDescent="0.25">
      <c r="A13" s="389" t="s">
        <v>168</v>
      </c>
      <c r="B13" s="401">
        <f>SUM(B9:B12)</f>
        <v>0</v>
      </c>
      <c r="C13" s="321">
        <f t="shared" ref="C13:AK13" si="2">SUM(C9:C12)</f>
        <v>0</v>
      </c>
      <c r="D13" s="321">
        <f t="shared" si="2"/>
        <v>0</v>
      </c>
      <c r="E13" s="321">
        <f t="shared" si="2"/>
        <v>0</v>
      </c>
      <c r="F13" s="321">
        <f t="shared" si="2"/>
        <v>0</v>
      </c>
      <c r="G13" s="321">
        <f t="shared" si="2"/>
        <v>0</v>
      </c>
      <c r="H13" s="321">
        <f t="shared" si="2"/>
        <v>0</v>
      </c>
      <c r="I13" s="321">
        <f t="shared" si="2"/>
        <v>0</v>
      </c>
      <c r="J13" s="321">
        <f t="shared" si="2"/>
        <v>0</v>
      </c>
      <c r="K13" s="321">
        <f t="shared" si="2"/>
        <v>0</v>
      </c>
      <c r="L13" s="321">
        <f t="shared" si="2"/>
        <v>0</v>
      </c>
      <c r="M13" s="322">
        <f t="shared" si="2"/>
        <v>0</v>
      </c>
      <c r="N13" s="249">
        <f t="shared" si="2"/>
        <v>0</v>
      </c>
      <c r="O13" s="391">
        <f t="shared" si="2"/>
        <v>0</v>
      </c>
      <c r="P13" s="391">
        <f t="shared" si="2"/>
        <v>0</v>
      </c>
      <c r="Q13" s="391">
        <f t="shared" si="2"/>
        <v>0</v>
      </c>
      <c r="R13" s="391">
        <f t="shared" si="2"/>
        <v>0</v>
      </c>
      <c r="S13" s="391">
        <f t="shared" si="2"/>
        <v>0</v>
      </c>
      <c r="T13" s="391">
        <f t="shared" si="2"/>
        <v>0</v>
      </c>
      <c r="U13" s="391">
        <f t="shared" si="2"/>
        <v>0</v>
      </c>
      <c r="V13" s="391">
        <f t="shared" si="2"/>
        <v>0</v>
      </c>
      <c r="W13" s="391">
        <f t="shared" si="2"/>
        <v>0</v>
      </c>
      <c r="X13" s="391">
        <f t="shared" si="2"/>
        <v>0</v>
      </c>
      <c r="Y13" s="397">
        <f t="shared" si="2"/>
        <v>0</v>
      </c>
      <c r="Z13" s="401">
        <f t="shared" si="2"/>
        <v>0</v>
      </c>
      <c r="AA13" s="391">
        <f t="shared" si="2"/>
        <v>0</v>
      </c>
      <c r="AB13" s="391">
        <f t="shared" si="2"/>
        <v>0</v>
      </c>
      <c r="AC13" s="392">
        <f t="shared" si="2"/>
        <v>0</v>
      </c>
      <c r="AD13" s="249">
        <f t="shared" si="2"/>
        <v>0</v>
      </c>
      <c r="AE13" s="391">
        <f t="shared" si="2"/>
        <v>0</v>
      </c>
      <c r="AF13" s="391">
        <f t="shared" si="2"/>
        <v>0</v>
      </c>
      <c r="AG13" s="397">
        <f t="shared" si="2"/>
        <v>0</v>
      </c>
      <c r="AH13" s="60">
        <f t="shared" si="2"/>
        <v>0</v>
      </c>
      <c r="AI13" s="321">
        <f t="shared" si="2"/>
        <v>0</v>
      </c>
      <c r="AJ13" s="321">
        <f t="shared" si="2"/>
        <v>0</v>
      </c>
      <c r="AK13" s="322">
        <f t="shared" si="2"/>
        <v>0</v>
      </c>
      <c r="AL13" s="249">
        <f>SUM(AL9:AL12)</f>
        <v>0</v>
      </c>
      <c r="AM13" s="391">
        <f>SUM(AM9:AM12)</f>
        <v>0</v>
      </c>
      <c r="AN13" s="391">
        <f>SUM(AN9:AN12)</f>
        <v>0</v>
      </c>
      <c r="AO13" s="391">
        <f>SUM(AO9:AO12)</f>
        <v>0</v>
      </c>
      <c r="AP13" s="392">
        <f>SUM(AP9:AP12)</f>
        <v>0</v>
      </c>
    </row>
    <row r="14" spans="1:42" s="5" customFormat="1" ht="12.75" x14ac:dyDescent="0.2">
      <c r="A14" s="413" t="s">
        <v>248</v>
      </c>
      <c r="B14" s="414">
        <f t="shared" ref="B14:J14" si="3">DATE(YEAR(B15),MONTH(B15),1)</f>
        <v>1</v>
      </c>
      <c r="C14" s="415">
        <f t="shared" si="3"/>
        <v>32</v>
      </c>
      <c r="D14" s="415">
        <f t="shared" si="3"/>
        <v>61</v>
      </c>
      <c r="E14" s="415">
        <f t="shared" si="3"/>
        <v>92</v>
      </c>
      <c r="F14" s="415">
        <f t="shared" si="3"/>
        <v>122</v>
      </c>
      <c r="G14" s="415">
        <f t="shared" si="3"/>
        <v>153</v>
      </c>
      <c r="H14" s="415">
        <f t="shared" si="3"/>
        <v>183</v>
      </c>
      <c r="I14" s="415">
        <f t="shared" si="3"/>
        <v>214</v>
      </c>
      <c r="J14" s="415">
        <f t="shared" si="3"/>
        <v>245</v>
      </c>
      <c r="K14" s="415">
        <f>DATE(YEAR(K15),MONTH(K15),1)</f>
        <v>275</v>
      </c>
      <c r="L14" s="415">
        <f>IF(L7="-","-",L7)</f>
        <v>306</v>
      </c>
      <c r="M14" s="416">
        <f>M7</f>
        <v>336</v>
      </c>
      <c r="N14" s="414">
        <f>N7</f>
        <v>367</v>
      </c>
      <c r="O14" s="415">
        <f t="shared" ref="O14:Y14" si="4">O7</f>
        <v>398</v>
      </c>
      <c r="P14" s="415">
        <f t="shared" si="4"/>
        <v>426</v>
      </c>
      <c r="Q14" s="415">
        <f t="shared" si="4"/>
        <v>457</v>
      </c>
      <c r="R14" s="415">
        <f t="shared" si="4"/>
        <v>487</v>
      </c>
      <c r="S14" s="415">
        <f t="shared" si="4"/>
        <v>518</v>
      </c>
      <c r="T14" s="415">
        <f t="shared" si="4"/>
        <v>548</v>
      </c>
      <c r="U14" s="415">
        <f t="shared" si="4"/>
        <v>579</v>
      </c>
      <c r="V14" s="415">
        <f t="shared" si="4"/>
        <v>610</v>
      </c>
      <c r="W14" s="415">
        <f t="shared" si="4"/>
        <v>640</v>
      </c>
      <c r="X14" s="415">
        <f t="shared" si="4"/>
        <v>671</v>
      </c>
      <c r="Y14" s="416">
        <f t="shared" si="4"/>
        <v>701</v>
      </c>
      <c r="Z14" s="414">
        <f t="shared" ref="Z14:AK14" si="5">Y15+1</f>
        <v>732</v>
      </c>
      <c r="AA14" s="415">
        <f t="shared" si="5"/>
        <v>822</v>
      </c>
      <c r="AB14" s="415">
        <f t="shared" si="5"/>
        <v>913</v>
      </c>
      <c r="AC14" s="416">
        <f t="shared" si="5"/>
        <v>1005</v>
      </c>
      <c r="AD14" s="414">
        <f t="shared" si="5"/>
        <v>1097</v>
      </c>
      <c r="AE14" s="415">
        <f t="shared" si="5"/>
        <v>1187</v>
      </c>
      <c r="AF14" s="415">
        <f t="shared" si="5"/>
        <v>1278</v>
      </c>
      <c r="AG14" s="416">
        <f t="shared" si="5"/>
        <v>1370</v>
      </c>
      <c r="AH14" s="414">
        <f t="shared" si="5"/>
        <v>1462</v>
      </c>
      <c r="AI14" s="415">
        <f t="shared" si="5"/>
        <v>1553</v>
      </c>
      <c r="AJ14" s="415">
        <f t="shared" si="5"/>
        <v>1644</v>
      </c>
      <c r="AK14" s="416">
        <f t="shared" si="5"/>
        <v>1736</v>
      </c>
      <c r="AL14" s="417"/>
      <c r="AM14" s="418"/>
      <c r="AN14" s="418"/>
      <c r="AO14" s="418"/>
      <c r="AP14" s="367"/>
    </row>
    <row r="15" spans="1:42" s="5" customFormat="1" ht="12.75" x14ac:dyDescent="0.2">
      <c r="A15" s="387" t="s">
        <v>249</v>
      </c>
      <c r="B15" s="402">
        <f>DATE(YEAR(C15),MONTH(C15),0)</f>
        <v>31</v>
      </c>
      <c r="C15" s="395">
        <f t="shared" ref="C15:L15" si="6">DATE(YEAR(D15),MONTH(D15),0)</f>
        <v>60</v>
      </c>
      <c r="D15" s="395">
        <f t="shared" si="6"/>
        <v>91</v>
      </c>
      <c r="E15" s="395">
        <f t="shared" si="6"/>
        <v>121</v>
      </c>
      <c r="F15" s="395">
        <f t="shared" si="6"/>
        <v>152</v>
      </c>
      <c r="G15" s="395">
        <f t="shared" si="6"/>
        <v>182</v>
      </c>
      <c r="H15" s="395">
        <f t="shared" si="6"/>
        <v>213</v>
      </c>
      <c r="I15" s="395">
        <f t="shared" si="6"/>
        <v>244</v>
      </c>
      <c r="J15" s="395">
        <f t="shared" si="6"/>
        <v>274</v>
      </c>
      <c r="K15" s="395">
        <f t="shared" si="6"/>
        <v>305</v>
      </c>
      <c r="L15" s="395">
        <f t="shared" si="6"/>
        <v>335</v>
      </c>
      <c r="M15" s="403">
        <f>DATE(YEAR(M14),MONTH(M14)+1,0)</f>
        <v>366</v>
      </c>
      <c r="N15" s="402">
        <f t="shared" ref="N15:Y15" si="7">DATE(YEAR(N14),MONTH(N14)+1,0)</f>
        <v>397</v>
      </c>
      <c r="O15" s="395">
        <f t="shared" si="7"/>
        <v>425</v>
      </c>
      <c r="P15" s="395">
        <f t="shared" si="7"/>
        <v>456</v>
      </c>
      <c r="Q15" s="395">
        <f t="shared" si="7"/>
        <v>486</v>
      </c>
      <c r="R15" s="395">
        <f t="shared" si="7"/>
        <v>517</v>
      </c>
      <c r="S15" s="395">
        <f t="shared" si="7"/>
        <v>547</v>
      </c>
      <c r="T15" s="395">
        <f t="shared" si="7"/>
        <v>578</v>
      </c>
      <c r="U15" s="395">
        <f t="shared" si="7"/>
        <v>609</v>
      </c>
      <c r="V15" s="395">
        <f t="shared" si="7"/>
        <v>639</v>
      </c>
      <c r="W15" s="395">
        <f t="shared" si="7"/>
        <v>670</v>
      </c>
      <c r="X15" s="395">
        <f t="shared" si="7"/>
        <v>700</v>
      </c>
      <c r="Y15" s="403">
        <f t="shared" si="7"/>
        <v>731</v>
      </c>
      <c r="Z15" s="402">
        <f>DATE(YEAR(Z14),MONTH(Z14)+3,0)</f>
        <v>821</v>
      </c>
      <c r="AA15" s="395">
        <f t="shared" ref="AA15:AK15" si="8">DATE(YEAR(AA14),MONTH(AA14)+3,0)</f>
        <v>912</v>
      </c>
      <c r="AB15" s="395">
        <f t="shared" si="8"/>
        <v>1004</v>
      </c>
      <c r="AC15" s="403">
        <f t="shared" si="8"/>
        <v>1096</v>
      </c>
      <c r="AD15" s="402">
        <f t="shared" si="8"/>
        <v>1186</v>
      </c>
      <c r="AE15" s="395">
        <f t="shared" si="8"/>
        <v>1277</v>
      </c>
      <c r="AF15" s="395">
        <f t="shared" si="8"/>
        <v>1369</v>
      </c>
      <c r="AG15" s="403">
        <f t="shared" si="8"/>
        <v>1461</v>
      </c>
      <c r="AH15" s="402">
        <f t="shared" si="8"/>
        <v>1552</v>
      </c>
      <c r="AI15" s="395">
        <f t="shared" si="8"/>
        <v>1643</v>
      </c>
      <c r="AJ15" s="395">
        <f t="shared" si="8"/>
        <v>1735</v>
      </c>
      <c r="AK15" s="403">
        <f t="shared" si="8"/>
        <v>1827</v>
      </c>
      <c r="AL15" s="383"/>
      <c r="AM15" s="380"/>
      <c r="AN15" s="380"/>
      <c r="AO15" s="380"/>
      <c r="AP15" s="241"/>
    </row>
    <row r="16" spans="1:42" s="5" customFormat="1" ht="13.5" thickBot="1" x14ac:dyDescent="0.25">
      <c r="A16" s="419" t="s">
        <v>250</v>
      </c>
      <c r="B16" s="420">
        <f>B15-B14+1</f>
        <v>31</v>
      </c>
      <c r="C16" s="421">
        <f t="shared" ref="C16:AK16" si="9">C15-C14+1</f>
        <v>29</v>
      </c>
      <c r="D16" s="421">
        <f t="shared" si="9"/>
        <v>31</v>
      </c>
      <c r="E16" s="421">
        <f t="shared" si="9"/>
        <v>30</v>
      </c>
      <c r="F16" s="421">
        <f t="shared" si="9"/>
        <v>31</v>
      </c>
      <c r="G16" s="421">
        <f t="shared" si="9"/>
        <v>30</v>
      </c>
      <c r="H16" s="421">
        <f t="shared" si="9"/>
        <v>31</v>
      </c>
      <c r="I16" s="421">
        <f t="shared" si="9"/>
        <v>31</v>
      </c>
      <c r="J16" s="421">
        <f t="shared" si="9"/>
        <v>30</v>
      </c>
      <c r="K16" s="421">
        <f t="shared" si="9"/>
        <v>31</v>
      </c>
      <c r="L16" s="421">
        <f t="shared" si="9"/>
        <v>30</v>
      </c>
      <c r="M16" s="422">
        <f t="shared" si="9"/>
        <v>31</v>
      </c>
      <c r="N16" s="420">
        <f t="shared" si="9"/>
        <v>31</v>
      </c>
      <c r="O16" s="421">
        <f t="shared" si="9"/>
        <v>28</v>
      </c>
      <c r="P16" s="421">
        <f t="shared" si="9"/>
        <v>31</v>
      </c>
      <c r="Q16" s="421">
        <f t="shared" si="9"/>
        <v>30</v>
      </c>
      <c r="R16" s="421">
        <f t="shared" si="9"/>
        <v>31</v>
      </c>
      <c r="S16" s="421">
        <f t="shared" si="9"/>
        <v>30</v>
      </c>
      <c r="T16" s="421">
        <f t="shared" si="9"/>
        <v>31</v>
      </c>
      <c r="U16" s="421">
        <f t="shared" si="9"/>
        <v>31</v>
      </c>
      <c r="V16" s="421">
        <f t="shared" si="9"/>
        <v>30</v>
      </c>
      <c r="W16" s="421">
        <f t="shared" si="9"/>
        <v>31</v>
      </c>
      <c r="X16" s="421">
        <f t="shared" si="9"/>
        <v>30</v>
      </c>
      <c r="Y16" s="422">
        <f t="shared" si="9"/>
        <v>31</v>
      </c>
      <c r="Z16" s="420">
        <f t="shared" si="9"/>
        <v>90</v>
      </c>
      <c r="AA16" s="421">
        <f t="shared" si="9"/>
        <v>91</v>
      </c>
      <c r="AB16" s="421">
        <f t="shared" si="9"/>
        <v>92</v>
      </c>
      <c r="AC16" s="422">
        <f t="shared" si="9"/>
        <v>92</v>
      </c>
      <c r="AD16" s="420">
        <f t="shared" si="9"/>
        <v>90</v>
      </c>
      <c r="AE16" s="421">
        <f t="shared" si="9"/>
        <v>91</v>
      </c>
      <c r="AF16" s="421">
        <f t="shared" si="9"/>
        <v>92</v>
      </c>
      <c r="AG16" s="422">
        <f t="shared" si="9"/>
        <v>92</v>
      </c>
      <c r="AH16" s="420">
        <f t="shared" si="9"/>
        <v>91</v>
      </c>
      <c r="AI16" s="421">
        <f t="shared" si="9"/>
        <v>91</v>
      </c>
      <c r="AJ16" s="421">
        <f t="shared" si="9"/>
        <v>92</v>
      </c>
      <c r="AK16" s="422">
        <f t="shared" si="9"/>
        <v>92</v>
      </c>
      <c r="AL16" s="423"/>
      <c r="AM16" s="421"/>
      <c r="AN16" s="421"/>
      <c r="AO16" s="421"/>
      <c r="AP16" s="422"/>
    </row>
    <row r="17" spans="1:42" s="5" customFormat="1" ht="12.75" x14ac:dyDescent="0.2">
      <c r="A17" s="413" t="s">
        <v>251</v>
      </c>
      <c r="B17" s="429">
        <f t="shared" ref="B17:AK17" si="10">IF(AND(MONTH(Datum_FP1_Beginn)=MONTH(B14),YEAR(Datum_FP1_Beginn)=YEAR(B14)),Datum_FP1_Beginn,IF(AND(Datum_FP1_Beginn&lt;B14,OR(Datum_FP1_Ende&gt;B15,AND(MONTH(Datum_FP1_Ende)=MONTH(B15),YEAR(Datum_FP1_Ende)=YEAR(B15)))),B14,0))</f>
        <v>0</v>
      </c>
      <c r="C17" s="430">
        <f t="shared" si="10"/>
        <v>32</v>
      </c>
      <c r="D17" s="430">
        <f t="shared" si="10"/>
        <v>61</v>
      </c>
      <c r="E17" s="430">
        <f t="shared" si="10"/>
        <v>92</v>
      </c>
      <c r="F17" s="430">
        <f t="shared" si="10"/>
        <v>122</v>
      </c>
      <c r="G17" s="430">
        <f t="shared" si="10"/>
        <v>153</v>
      </c>
      <c r="H17" s="430">
        <f t="shared" si="10"/>
        <v>183</v>
      </c>
      <c r="I17" s="430">
        <f t="shared" si="10"/>
        <v>214</v>
      </c>
      <c r="J17" s="430">
        <f t="shared" si="10"/>
        <v>245</v>
      </c>
      <c r="K17" s="430">
        <f t="shared" si="10"/>
        <v>275</v>
      </c>
      <c r="L17" s="430">
        <f t="shared" si="10"/>
        <v>306</v>
      </c>
      <c r="M17" s="431">
        <f t="shared" si="10"/>
        <v>336</v>
      </c>
      <c r="N17" s="432">
        <f t="shared" si="10"/>
        <v>0</v>
      </c>
      <c r="O17" s="430">
        <f t="shared" si="10"/>
        <v>0</v>
      </c>
      <c r="P17" s="430">
        <f t="shared" si="10"/>
        <v>0</v>
      </c>
      <c r="Q17" s="430">
        <f t="shared" si="10"/>
        <v>0</v>
      </c>
      <c r="R17" s="430">
        <f t="shared" si="10"/>
        <v>0</v>
      </c>
      <c r="S17" s="430">
        <f t="shared" si="10"/>
        <v>0</v>
      </c>
      <c r="T17" s="430">
        <f t="shared" si="10"/>
        <v>0</v>
      </c>
      <c r="U17" s="430">
        <f t="shared" si="10"/>
        <v>0</v>
      </c>
      <c r="V17" s="430">
        <f t="shared" si="10"/>
        <v>0</v>
      </c>
      <c r="W17" s="430">
        <f t="shared" si="10"/>
        <v>0</v>
      </c>
      <c r="X17" s="430">
        <f t="shared" si="10"/>
        <v>0</v>
      </c>
      <c r="Y17" s="433">
        <f t="shared" si="10"/>
        <v>0</v>
      </c>
      <c r="Z17" s="429">
        <f t="shared" si="10"/>
        <v>0</v>
      </c>
      <c r="AA17" s="430">
        <f t="shared" si="10"/>
        <v>0</v>
      </c>
      <c r="AB17" s="430">
        <f t="shared" si="10"/>
        <v>0</v>
      </c>
      <c r="AC17" s="431">
        <f t="shared" si="10"/>
        <v>0</v>
      </c>
      <c r="AD17" s="432">
        <f t="shared" si="10"/>
        <v>0</v>
      </c>
      <c r="AE17" s="430">
        <f t="shared" si="10"/>
        <v>0</v>
      </c>
      <c r="AF17" s="430">
        <f t="shared" si="10"/>
        <v>0</v>
      </c>
      <c r="AG17" s="433">
        <f t="shared" si="10"/>
        <v>0</v>
      </c>
      <c r="AH17" s="841">
        <f t="shared" si="10"/>
        <v>0</v>
      </c>
      <c r="AI17" s="842">
        <f t="shared" si="10"/>
        <v>0</v>
      </c>
      <c r="AJ17" s="842">
        <f t="shared" si="10"/>
        <v>0</v>
      </c>
      <c r="AK17" s="843">
        <f t="shared" si="10"/>
        <v>0</v>
      </c>
      <c r="AL17" s="417"/>
      <c r="AM17" s="418"/>
      <c r="AN17" s="418"/>
      <c r="AO17" s="418"/>
      <c r="AP17" s="367"/>
    </row>
    <row r="18" spans="1:42" s="5" customFormat="1" ht="12.75" x14ac:dyDescent="0.2">
      <c r="A18" s="387" t="s">
        <v>254</v>
      </c>
      <c r="B18" s="404">
        <f t="shared" ref="B18:AK18" si="11">IF(B17=0,0,IF(AND(MONTH(Datum_FP1_Ende)=MONTH(B15),YEAR(Datum_FP1_Ende)=YEAR(B15)),Datum_FP1_Ende,IF(Datum_FP1_Ende&gt;B15,B15,0)))</f>
        <v>0</v>
      </c>
      <c r="C18" s="381">
        <f t="shared" si="11"/>
        <v>60</v>
      </c>
      <c r="D18" s="381">
        <f t="shared" si="11"/>
        <v>91</v>
      </c>
      <c r="E18" s="381">
        <f t="shared" si="11"/>
        <v>121</v>
      </c>
      <c r="F18" s="381">
        <f t="shared" si="11"/>
        <v>152</v>
      </c>
      <c r="G18" s="381">
        <f t="shared" si="11"/>
        <v>182</v>
      </c>
      <c r="H18" s="381">
        <f t="shared" si="11"/>
        <v>213</v>
      </c>
      <c r="I18" s="381">
        <f t="shared" si="11"/>
        <v>244</v>
      </c>
      <c r="J18" s="381">
        <f t="shared" si="11"/>
        <v>274</v>
      </c>
      <c r="K18" s="381">
        <f t="shared" si="11"/>
        <v>305</v>
      </c>
      <c r="L18" s="381">
        <f t="shared" si="11"/>
        <v>335</v>
      </c>
      <c r="M18" s="405">
        <f t="shared" si="11"/>
        <v>365</v>
      </c>
      <c r="N18" s="384">
        <f t="shared" si="11"/>
        <v>0</v>
      </c>
      <c r="O18" s="381">
        <f t="shared" si="11"/>
        <v>0</v>
      </c>
      <c r="P18" s="381">
        <f t="shared" si="11"/>
        <v>0</v>
      </c>
      <c r="Q18" s="381">
        <f t="shared" si="11"/>
        <v>0</v>
      </c>
      <c r="R18" s="381">
        <f t="shared" si="11"/>
        <v>0</v>
      </c>
      <c r="S18" s="381">
        <f t="shared" si="11"/>
        <v>0</v>
      </c>
      <c r="T18" s="381">
        <f t="shared" si="11"/>
        <v>0</v>
      </c>
      <c r="U18" s="381">
        <f t="shared" si="11"/>
        <v>0</v>
      </c>
      <c r="V18" s="381">
        <f t="shared" si="11"/>
        <v>0</v>
      </c>
      <c r="W18" s="381">
        <f t="shared" si="11"/>
        <v>0</v>
      </c>
      <c r="X18" s="381">
        <f t="shared" si="11"/>
        <v>0</v>
      </c>
      <c r="Y18" s="398">
        <f t="shared" si="11"/>
        <v>0</v>
      </c>
      <c r="Z18" s="404">
        <f t="shared" si="11"/>
        <v>0</v>
      </c>
      <c r="AA18" s="381">
        <f t="shared" si="11"/>
        <v>0</v>
      </c>
      <c r="AB18" s="381">
        <f t="shared" si="11"/>
        <v>0</v>
      </c>
      <c r="AC18" s="405">
        <f t="shared" si="11"/>
        <v>0</v>
      </c>
      <c r="AD18" s="384">
        <f t="shared" si="11"/>
        <v>0</v>
      </c>
      <c r="AE18" s="381">
        <f t="shared" si="11"/>
        <v>0</v>
      </c>
      <c r="AF18" s="381">
        <f t="shared" si="11"/>
        <v>0</v>
      </c>
      <c r="AG18" s="398">
        <f t="shared" si="11"/>
        <v>0</v>
      </c>
      <c r="AH18" s="404">
        <f t="shared" si="11"/>
        <v>0</v>
      </c>
      <c r="AI18" s="381">
        <f t="shared" si="11"/>
        <v>0</v>
      </c>
      <c r="AJ18" s="381">
        <f t="shared" si="11"/>
        <v>0</v>
      </c>
      <c r="AK18" s="405">
        <f t="shared" si="11"/>
        <v>0</v>
      </c>
      <c r="AL18" s="383"/>
      <c r="AM18" s="380"/>
      <c r="AN18" s="380"/>
      <c r="AO18" s="380"/>
      <c r="AP18" s="241"/>
    </row>
    <row r="19" spans="1:42" s="5" customFormat="1" ht="12.75" x14ac:dyDescent="0.2">
      <c r="A19" s="387" t="s">
        <v>250</v>
      </c>
      <c r="B19" s="43">
        <f>IF(B18-B17=0,0,B18-B17+1)</f>
        <v>0</v>
      </c>
      <c r="C19" s="380">
        <f t="shared" ref="C19:AK19" si="12">IF(C18-C17=0,0,C18-C17+1)</f>
        <v>29</v>
      </c>
      <c r="D19" s="380">
        <f t="shared" si="12"/>
        <v>31</v>
      </c>
      <c r="E19" s="380">
        <f t="shared" si="12"/>
        <v>30</v>
      </c>
      <c r="F19" s="380">
        <f t="shared" si="12"/>
        <v>31</v>
      </c>
      <c r="G19" s="380">
        <f t="shared" si="12"/>
        <v>30</v>
      </c>
      <c r="H19" s="380">
        <f t="shared" si="12"/>
        <v>31</v>
      </c>
      <c r="I19" s="380">
        <f t="shared" si="12"/>
        <v>31</v>
      </c>
      <c r="J19" s="380">
        <f t="shared" si="12"/>
        <v>30</v>
      </c>
      <c r="K19" s="380">
        <f t="shared" si="12"/>
        <v>31</v>
      </c>
      <c r="L19" s="380">
        <f t="shared" si="12"/>
        <v>30</v>
      </c>
      <c r="M19" s="241">
        <f t="shared" si="12"/>
        <v>30</v>
      </c>
      <c r="N19" s="383">
        <f t="shared" si="12"/>
        <v>0</v>
      </c>
      <c r="O19" s="380">
        <f t="shared" si="12"/>
        <v>0</v>
      </c>
      <c r="P19" s="380">
        <f t="shared" si="12"/>
        <v>0</v>
      </c>
      <c r="Q19" s="380">
        <f t="shared" si="12"/>
        <v>0</v>
      </c>
      <c r="R19" s="380">
        <f t="shared" si="12"/>
        <v>0</v>
      </c>
      <c r="S19" s="380">
        <f t="shared" si="12"/>
        <v>0</v>
      </c>
      <c r="T19" s="380">
        <f t="shared" si="12"/>
        <v>0</v>
      </c>
      <c r="U19" s="380">
        <f t="shared" si="12"/>
        <v>0</v>
      </c>
      <c r="V19" s="380">
        <f t="shared" si="12"/>
        <v>0</v>
      </c>
      <c r="W19" s="380">
        <f t="shared" si="12"/>
        <v>0</v>
      </c>
      <c r="X19" s="380">
        <f t="shared" si="12"/>
        <v>0</v>
      </c>
      <c r="Y19" s="57">
        <f t="shared" si="12"/>
        <v>0</v>
      </c>
      <c r="Z19" s="43">
        <f t="shared" si="12"/>
        <v>0</v>
      </c>
      <c r="AA19" s="380">
        <f t="shared" si="12"/>
        <v>0</v>
      </c>
      <c r="AB19" s="380">
        <f t="shared" si="12"/>
        <v>0</v>
      </c>
      <c r="AC19" s="241">
        <f t="shared" si="12"/>
        <v>0</v>
      </c>
      <c r="AD19" s="383">
        <f t="shared" si="12"/>
        <v>0</v>
      </c>
      <c r="AE19" s="380">
        <f t="shared" si="12"/>
        <v>0</v>
      </c>
      <c r="AF19" s="380">
        <f t="shared" si="12"/>
        <v>0</v>
      </c>
      <c r="AG19" s="57">
        <f t="shared" si="12"/>
        <v>0</v>
      </c>
      <c r="AH19" s="43">
        <f t="shared" si="12"/>
        <v>0</v>
      </c>
      <c r="AI19" s="380">
        <f t="shared" si="12"/>
        <v>0</v>
      </c>
      <c r="AJ19" s="380">
        <f t="shared" si="12"/>
        <v>0</v>
      </c>
      <c r="AK19" s="241">
        <f t="shared" si="12"/>
        <v>0</v>
      </c>
      <c r="AL19" s="383"/>
      <c r="AM19" s="380"/>
      <c r="AN19" s="380"/>
      <c r="AO19" s="380"/>
      <c r="AP19" s="241"/>
    </row>
    <row r="20" spans="1:42" s="5" customFormat="1" ht="13.5" thickBot="1" x14ac:dyDescent="0.25">
      <c r="A20" s="419" t="s">
        <v>253</v>
      </c>
      <c r="B20" s="434">
        <f t="shared" ref="B20:AK20" si="13">B19/B16</f>
        <v>0</v>
      </c>
      <c r="C20" s="435">
        <f t="shared" si="13"/>
        <v>1</v>
      </c>
      <c r="D20" s="435">
        <f t="shared" si="13"/>
        <v>1</v>
      </c>
      <c r="E20" s="435">
        <f t="shared" si="13"/>
        <v>1</v>
      </c>
      <c r="F20" s="435">
        <f t="shared" si="13"/>
        <v>1</v>
      </c>
      <c r="G20" s="435">
        <f t="shared" si="13"/>
        <v>1</v>
      </c>
      <c r="H20" s="435">
        <f t="shared" si="13"/>
        <v>1</v>
      </c>
      <c r="I20" s="435">
        <f t="shared" si="13"/>
        <v>1</v>
      </c>
      <c r="J20" s="435">
        <f t="shared" si="13"/>
        <v>1</v>
      </c>
      <c r="K20" s="435">
        <f t="shared" si="13"/>
        <v>1</v>
      </c>
      <c r="L20" s="435">
        <f t="shared" si="13"/>
        <v>1</v>
      </c>
      <c r="M20" s="436">
        <f t="shared" si="13"/>
        <v>0.967741935483871</v>
      </c>
      <c r="N20" s="437">
        <f t="shared" si="13"/>
        <v>0</v>
      </c>
      <c r="O20" s="435">
        <f t="shared" si="13"/>
        <v>0</v>
      </c>
      <c r="P20" s="435">
        <f t="shared" si="13"/>
        <v>0</v>
      </c>
      <c r="Q20" s="435">
        <f t="shared" si="13"/>
        <v>0</v>
      </c>
      <c r="R20" s="435">
        <f t="shared" si="13"/>
        <v>0</v>
      </c>
      <c r="S20" s="435">
        <f t="shared" si="13"/>
        <v>0</v>
      </c>
      <c r="T20" s="435">
        <f t="shared" si="13"/>
        <v>0</v>
      </c>
      <c r="U20" s="435">
        <f t="shared" si="13"/>
        <v>0</v>
      </c>
      <c r="V20" s="435">
        <f t="shared" si="13"/>
        <v>0</v>
      </c>
      <c r="W20" s="435">
        <f t="shared" si="13"/>
        <v>0</v>
      </c>
      <c r="X20" s="435">
        <f t="shared" si="13"/>
        <v>0</v>
      </c>
      <c r="Y20" s="438">
        <f t="shared" si="13"/>
        <v>0</v>
      </c>
      <c r="Z20" s="846">
        <f t="shared" si="13"/>
        <v>0</v>
      </c>
      <c r="AA20" s="847">
        <f t="shared" si="13"/>
        <v>0</v>
      </c>
      <c r="AB20" s="847">
        <f t="shared" si="13"/>
        <v>0</v>
      </c>
      <c r="AC20" s="848">
        <f t="shared" si="13"/>
        <v>0</v>
      </c>
      <c r="AD20" s="849">
        <f t="shared" si="13"/>
        <v>0</v>
      </c>
      <c r="AE20" s="847">
        <f t="shared" si="13"/>
        <v>0</v>
      </c>
      <c r="AF20" s="847">
        <f t="shared" si="13"/>
        <v>0</v>
      </c>
      <c r="AG20" s="850">
        <f t="shared" si="13"/>
        <v>0</v>
      </c>
      <c r="AH20" s="846">
        <f t="shared" si="13"/>
        <v>0</v>
      </c>
      <c r="AI20" s="847">
        <f t="shared" si="13"/>
        <v>0</v>
      </c>
      <c r="AJ20" s="847">
        <f t="shared" si="13"/>
        <v>0</v>
      </c>
      <c r="AK20" s="848">
        <f t="shared" si="13"/>
        <v>0</v>
      </c>
      <c r="AL20" s="423"/>
      <c r="AM20" s="421"/>
      <c r="AN20" s="421"/>
      <c r="AO20" s="421"/>
      <c r="AP20" s="422"/>
    </row>
    <row r="21" spans="1:42" s="2" customFormat="1" ht="12.75" x14ac:dyDescent="0.2">
      <c r="A21" s="390" t="s">
        <v>255</v>
      </c>
      <c r="B21" s="424">
        <f t="shared" ref="B21:Y21" si="14">IF(AND(MONTH(Datum_FP2_Beginn)=MONTH(B14),YEAR(Datum_FP2_Beginn)=YEAR(B14)),Datum_FP2_Beginn,IF(AND(Datum_FP2_Beginn&lt;B14,OR(Datum_FP2_Ende&gt;B15,AND(MONTH(Datum_FP2_Ende)=MONTH(B15),YEAR(Datum_FP2_Ende)=YEAR(B15)))),B14,0))</f>
        <v>0</v>
      </c>
      <c r="C21" s="425">
        <f t="shared" si="14"/>
        <v>0</v>
      </c>
      <c r="D21" s="425">
        <f t="shared" si="14"/>
        <v>0</v>
      </c>
      <c r="E21" s="425">
        <f t="shared" si="14"/>
        <v>0</v>
      </c>
      <c r="F21" s="425">
        <f t="shared" si="14"/>
        <v>0</v>
      </c>
      <c r="G21" s="425">
        <f t="shared" si="14"/>
        <v>0</v>
      </c>
      <c r="H21" s="425">
        <f t="shared" si="14"/>
        <v>0</v>
      </c>
      <c r="I21" s="425">
        <f t="shared" si="14"/>
        <v>0</v>
      </c>
      <c r="J21" s="425">
        <f t="shared" si="14"/>
        <v>0</v>
      </c>
      <c r="K21" s="425">
        <f t="shared" si="14"/>
        <v>0</v>
      </c>
      <c r="L21" s="425">
        <f t="shared" si="14"/>
        <v>0</v>
      </c>
      <c r="M21" s="426">
        <f t="shared" si="14"/>
        <v>366</v>
      </c>
      <c r="N21" s="427">
        <f t="shared" si="14"/>
        <v>0</v>
      </c>
      <c r="O21" s="425">
        <f t="shared" si="14"/>
        <v>0</v>
      </c>
      <c r="P21" s="425">
        <f t="shared" si="14"/>
        <v>0</v>
      </c>
      <c r="Q21" s="425">
        <f t="shared" si="14"/>
        <v>0</v>
      </c>
      <c r="R21" s="425">
        <f t="shared" si="14"/>
        <v>0</v>
      </c>
      <c r="S21" s="425">
        <f t="shared" si="14"/>
        <v>0</v>
      </c>
      <c r="T21" s="425">
        <f t="shared" si="14"/>
        <v>0</v>
      </c>
      <c r="U21" s="425">
        <f t="shared" si="14"/>
        <v>0</v>
      </c>
      <c r="V21" s="425">
        <f t="shared" si="14"/>
        <v>0</v>
      </c>
      <c r="W21" s="425">
        <f t="shared" si="14"/>
        <v>0</v>
      </c>
      <c r="X21" s="425">
        <f t="shared" si="14"/>
        <v>0</v>
      </c>
      <c r="Y21" s="428">
        <f t="shared" si="14"/>
        <v>0</v>
      </c>
      <c r="Z21" s="851">
        <f t="shared" ref="Z21:AK21" si="15">IF(AND(MONTH(Datum_FP2_Beginn)=MONTH(Z14),YEAR(Datum_FP2_Beginn)=YEAR(Z14)),Datum_FP2_Beginn,IF(AND(Datum_FP2_Beginn&lt;Z14,OR(Datum_FP2_Ende&gt;Z15,AND(Datum_FP2_Ende&gt;Z14,Datum_FP2_Ende&lt;Z15),AND(MONTH(Datum_FP2_Ende)=MONTH(Z15),YEAR(Datum_FP2_Ende)=YEAR(Z15)))),Z14,0))</f>
        <v>0</v>
      </c>
      <c r="AA21" s="852">
        <f t="shared" si="15"/>
        <v>0</v>
      </c>
      <c r="AB21" s="852">
        <f t="shared" si="15"/>
        <v>0</v>
      </c>
      <c r="AC21" s="853">
        <f t="shared" si="15"/>
        <v>0</v>
      </c>
      <c r="AD21" s="851">
        <f t="shared" si="15"/>
        <v>0</v>
      </c>
      <c r="AE21" s="852">
        <f t="shared" si="15"/>
        <v>0</v>
      </c>
      <c r="AF21" s="852">
        <f t="shared" si="15"/>
        <v>0</v>
      </c>
      <c r="AG21" s="853">
        <f t="shared" si="15"/>
        <v>0</v>
      </c>
      <c r="AH21" s="851">
        <f t="shared" si="15"/>
        <v>0</v>
      </c>
      <c r="AI21" s="852">
        <f t="shared" si="15"/>
        <v>0</v>
      </c>
      <c r="AJ21" s="852">
        <f t="shared" si="15"/>
        <v>0</v>
      </c>
      <c r="AK21" s="853">
        <f t="shared" si="15"/>
        <v>0</v>
      </c>
      <c r="AL21" s="254"/>
      <c r="AM21" s="251"/>
      <c r="AN21" s="251"/>
      <c r="AO21" s="251"/>
      <c r="AP21" s="252"/>
    </row>
    <row r="22" spans="1:42" s="2" customFormat="1" ht="12.75" x14ac:dyDescent="0.2">
      <c r="A22" s="387" t="s">
        <v>252</v>
      </c>
      <c r="B22" s="408">
        <f t="shared" ref="B22:Y22" si="16">IF(B21=0,0,IF(AND(MONTH(Datum_FP2_Ende)=MONTH(B15),YEAR(Datum_FP2_Ende)=YEAR(B15)),Datum_FP2_Ende,IF(Datum_FP2_Ende&gt;B15,B15,0)))</f>
        <v>0</v>
      </c>
      <c r="C22" s="394">
        <f t="shared" si="16"/>
        <v>0</v>
      </c>
      <c r="D22" s="394">
        <f t="shared" si="16"/>
        <v>0</v>
      </c>
      <c r="E22" s="394">
        <f t="shared" si="16"/>
        <v>0</v>
      </c>
      <c r="F22" s="394">
        <f t="shared" si="16"/>
        <v>0</v>
      </c>
      <c r="G22" s="394">
        <f t="shared" si="16"/>
        <v>0</v>
      </c>
      <c r="H22" s="394">
        <f t="shared" si="16"/>
        <v>0</v>
      </c>
      <c r="I22" s="394">
        <f t="shared" si="16"/>
        <v>0</v>
      </c>
      <c r="J22" s="394">
        <f t="shared" si="16"/>
        <v>0</v>
      </c>
      <c r="K22" s="394">
        <f t="shared" si="16"/>
        <v>0</v>
      </c>
      <c r="L22" s="394">
        <f t="shared" si="16"/>
        <v>0</v>
      </c>
      <c r="M22" s="409">
        <f t="shared" si="16"/>
        <v>0</v>
      </c>
      <c r="N22" s="393">
        <f t="shared" si="16"/>
        <v>0</v>
      </c>
      <c r="O22" s="394">
        <f t="shared" si="16"/>
        <v>0</v>
      </c>
      <c r="P22" s="394">
        <f t="shared" si="16"/>
        <v>0</v>
      </c>
      <c r="Q22" s="394">
        <f t="shared" si="16"/>
        <v>0</v>
      </c>
      <c r="R22" s="394">
        <f t="shared" si="16"/>
        <v>0</v>
      </c>
      <c r="S22" s="394">
        <f t="shared" si="16"/>
        <v>0</v>
      </c>
      <c r="T22" s="394">
        <f t="shared" si="16"/>
        <v>0</v>
      </c>
      <c r="U22" s="394">
        <f t="shared" si="16"/>
        <v>0</v>
      </c>
      <c r="V22" s="394">
        <f t="shared" si="16"/>
        <v>0</v>
      </c>
      <c r="W22" s="394">
        <f t="shared" si="16"/>
        <v>0</v>
      </c>
      <c r="X22" s="394">
        <f t="shared" si="16"/>
        <v>0</v>
      </c>
      <c r="Y22" s="400">
        <f t="shared" si="16"/>
        <v>0</v>
      </c>
      <c r="Z22" s="408">
        <f t="shared" ref="Z22:AK22" si="17">IF(Z21=0,0,IF(OR(AND(Datum_FP2_Ende&gt;Z14,Datum_FP2_Ende&lt;Z15),AND(MONTH(Datum_FP2_Ende)=MONTH(Z15),YEAR(Datum_FP2_Ende)=YEAR(Z15))),Datum_FP2_Ende,IF(Datum_FP2_Ende&gt;Z15,Z15,0)))</f>
        <v>0</v>
      </c>
      <c r="AA22" s="394">
        <f t="shared" si="17"/>
        <v>0</v>
      </c>
      <c r="AB22" s="394">
        <f t="shared" si="17"/>
        <v>0</v>
      </c>
      <c r="AC22" s="409">
        <f t="shared" si="17"/>
        <v>0</v>
      </c>
      <c r="AD22" s="408">
        <f t="shared" si="17"/>
        <v>0</v>
      </c>
      <c r="AE22" s="394">
        <f t="shared" si="17"/>
        <v>0</v>
      </c>
      <c r="AF22" s="394">
        <f t="shared" si="17"/>
        <v>0</v>
      </c>
      <c r="AG22" s="409">
        <f t="shared" si="17"/>
        <v>0</v>
      </c>
      <c r="AH22" s="408">
        <f t="shared" si="17"/>
        <v>0</v>
      </c>
      <c r="AI22" s="394">
        <f t="shared" si="17"/>
        <v>0</v>
      </c>
      <c r="AJ22" s="394">
        <f t="shared" si="17"/>
        <v>0</v>
      </c>
      <c r="AK22" s="409">
        <f t="shared" si="17"/>
        <v>0</v>
      </c>
      <c r="AL22" s="253"/>
      <c r="AM22" s="210"/>
      <c r="AN22" s="210"/>
      <c r="AO22" s="210"/>
      <c r="AP22" s="40"/>
    </row>
    <row r="23" spans="1:42" s="2" customFormat="1" ht="12.75" x14ac:dyDescent="0.2">
      <c r="A23" s="387" t="s">
        <v>250</v>
      </c>
      <c r="B23" s="43">
        <f>IF(B22-B21=0,0,B22-B21+1)</f>
        <v>0</v>
      </c>
      <c r="C23" s="380">
        <f t="shared" ref="C23:AK23" si="18">IF(C22-C21=0,0,C22-C21+1)</f>
        <v>0</v>
      </c>
      <c r="D23" s="380">
        <f t="shared" si="18"/>
        <v>0</v>
      </c>
      <c r="E23" s="380">
        <f t="shared" si="18"/>
        <v>0</v>
      </c>
      <c r="F23" s="380">
        <f t="shared" si="18"/>
        <v>0</v>
      </c>
      <c r="G23" s="380">
        <f t="shared" si="18"/>
        <v>0</v>
      </c>
      <c r="H23" s="380">
        <f t="shared" si="18"/>
        <v>0</v>
      </c>
      <c r="I23" s="380">
        <f t="shared" si="18"/>
        <v>0</v>
      </c>
      <c r="J23" s="380">
        <f t="shared" si="18"/>
        <v>0</v>
      </c>
      <c r="K23" s="380">
        <f t="shared" si="18"/>
        <v>0</v>
      </c>
      <c r="L23" s="380">
        <f t="shared" si="18"/>
        <v>0</v>
      </c>
      <c r="M23" s="241">
        <f t="shared" si="18"/>
        <v>-365</v>
      </c>
      <c r="N23" s="383">
        <f t="shared" si="18"/>
        <v>0</v>
      </c>
      <c r="O23" s="380">
        <f t="shared" si="18"/>
        <v>0</v>
      </c>
      <c r="P23" s="380">
        <f t="shared" si="18"/>
        <v>0</v>
      </c>
      <c r="Q23" s="380">
        <f t="shared" si="18"/>
        <v>0</v>
      </c>
      <c r="R23" s="380">
        <f t="shared" si="18"/>
        <v>0</v>
      </c>
      <c r="S23" s="380">
        <f t="shared" si="18"/>
        <v>0</v>
      </c>
      <c r="T23" s="380">
        <f t="shared" si="18"/>
        <v>0</v>
      </c>
      <c r="U23" s="380">
        <f t="shared" si="18"/>
        <v>0</v>
      </c>
      <c r="V23" s="380">
        <f t="shared" si="18"/>
        <v>0</v>
      </c>
      <c r="W23" s="380">
        <f t="shared" si="18"/>
        <v>0</v>
      </c>
      <c r="X23" s="380">
        <f t="shared" si="18"/>
        <v>0</v>
      </c>
      <c r="Y23" s="57">
        <f t="shared" si="18"/>
        <v>0</v>
      </c>
      <c r="Z23" s="43">
        <f t="shared" si="18"/>
        <v>0</v>
      </c>
      <c r="AA23" s="380">
        <f t="shared" si="18"/>
        <v>0</v>
      </c>
      <c r="AB23" s="380">
        <f t="shared" si="18"/>
        <v>0</v>
      </c>
      <c r="AC23" s="241">
        <f t="shared" si="18"/>
        <v>0</v>
      </c>
      <c r="AD23" s="43">
        <f t="shared" si="18"/>
        <v>0</v>
      </c>
      <c r="AE23" s="380">
        <f t="shared" si="18"/>
        <v>0</v>
      </c>
      <c r="AF23" s="380">
        <f t="shared" si="18"/>
        <v>0</v>
      </c>
      <c r="AG23" s="241">
        <f t="shared" si="18"/>
        <v>0</v>
      </c>
      <c r="AH23" s="43">
        <f t="shared" si="18"/>
        <v>0</v>
      </c>
      <c r="AI23" s="380">
        <f t="shared" si="18"/>
        <v>0</v>
      </c>
      <c r="AJ23" s="380">
        <f t="shared" si="18"/>
        <v>0</v>
      </c>
      <c r="AK23" s="241">
        <f t="shared" si="18"/>
        <v>0</v>
      </c>
      <c r="AL23" s="253"/>
      <c r="AM23" s="210"/>
      <c r="AN23" s="210"/>
      <c r="AO23" s="210"/>
      <c r="AP23" s="40"/>
    </row>
    <row r="24" spans="1:42" s="2" customFormat="1" ht="13.5" thickBot="1" x14ac:dyDescent="0.25">
      <c r="A24" s="387" t="s">
        <v>256</v>
      </c>
      <c r="B24" s="406">
        <f t="shared" ref="B24:AK24" si="19">B23/B16</f>
        <v>0</v>
      </c>
      <c r="C24" s="382">
        <f t="shared" si="19"/>
        <v>0</v>
      </c>
      <c r="D24" s="382">
        <f t="shared" si="19"/>
        <v>0</v>
      </c>
      <c r="E24" s="382">
        <f t="shared" si="19"/>
        <v>0</v>
      </c>
      <c r="F24" s="382">
        <f t="shared" si="19"/>
        <v>0</v>
      </c>
      <c r="G24" s="382">
        <f t="shared" si="19"/>
        <v>0</v>
      </c>
      <c r="H24" s="382">
        <f t="shared" si="19"/>
        <v>0</v>
      </c>
      <c r="I24" s="382">
        <f t="shared" si="19"/>
        <v>0</v>
      </c>
      <c r="J24" s="382">
        <f t="shared" si="19"/>
        <v>0</v>
      </c>
      <c r="K24" s="382">
        <f t="shared" si="19"/>
        <v>0</v>
      </c>
      <c r="L24" s="382">
        <f t="shared" si="19"/>
        <v>0</v>
      </c>
      <c r="M24" s="407">
        <f t="shared" si="19"/>
        <v>-11.774193548387096</v>
      </c>
      <c r="N24" s="385">
        <f t="shared" si="19"/>
        <v>0</v>
      </c>
      <c r="O24" s="382">
        <f t="shared" si="19"/>
        <v>0</v>
      </c>
      <c r="P24" s="382">
        <f t="shared" si="19"/>
        <v>0</v>
      </c>
      <c r="Q24" s="382">
        <f t="shared" si="19"/>
        <v>0</v>
      </c>
      <c r="R24" s="382">
        <f t="shared" si="19"/>
        <v>0</v>
      </c>
      <c r="S24" s="382">
        <f t="shared" si="19"/>
        <v>0</v>
      </c>
      <c r="T24" s="382">
        <f t="shared" si="19"/>
        <v>0</v>
      </c>
      <c r="U24" s="382">
        <f t="shared" si="19"/>
        <v>0</v>
      </c>
      <c r="V24" s="382">
        <f t="shared" si="19"/>
        <v>0</v>
      </c>
      <c r="W24" s="382">
        <f t="shared" si="19"/>
        <v>0</v>
      </c>
      <c r="X24" s="382">
        <f t="shared" si="19"/>
        <v>0</v>
      </c>
      <c r="Y24" s="399">
        <f t="shared" si="19"/>
        <v>0</v>
      </c>
      <c r="Z24" s="434">
        <f t="shared" si="19"/>
        <v>0</v>
      </c>
      <c r="AA24" s="435">
        <f t="shared" si="19"/>
        <v>0</v>
      </c>
      <c r="AB24" s="435">
        <f t="shared" si="19"/>
        <v>0</v>
      </c>
      <c r="AC24" s="436">
        <f t="shared" si="19"/>
        <v>0</v>
      </c>
      <c r="AD24" s="434">
        <f t="shared" si="19"/>
        <v>0</v>
      </c>
      <c r="AE24" s="435">
        <f t="shared" si="19"/>
        <v>0</v>
      </c>
      <c r="AF24" s="435">
        <f t="shared" si="19"/>
        <v>0</v>
      </c>
      <c r="AG24" s="436">
        <f t="shared" si="19"/>
        <v>0</v>
      </c>
      <c r="AH24" s="434">
        <f t="shared" si="19"/>
        <v>0</v>
      </c>
      <c r="AI24" s="435">
        <f t="shared" si="19"/>
        <v>0</v>
      </c>
      <c r="AJ24" s="435">
        <f t="shared" si="19"/>
        <v>0</v>
      </c>
      <c r="AK24" s="436">
        <f t="shared" si="19"/>
        <v>0</v>
      </c>
      <c r="AL24" s="253"/>
      <c r="AM24" s="210"/>
      <c r="AN24" s="210"/>
      <c r="AO24" s="210"/>
      <c r="AP24" s="40"/>
    </row>
    <row r="25" spans="1:42" s="2" customFormat="1" ht="20.25" customHeight="1" x14ac:dyDescent="0.2">
      <c r="A25" s="360" t="s">
        <v>257</v>
      </c>
      <c r="B25" s="177"/>
      <c r="C25" s="215"/>
      <c r="D25" s="215"/>
      <c r="E25" s="215"/>
      <c r="F25" s="215"/>
      <c r="G25" s="215"/>
      <c r="H25" s="215"/>
      <c r="I25" s="215"/>
      <c r="J25" s="215"/>
      <c r="K25" s="215"/>
      <c r="L25" s="215"/>
      <c r="M25" s="39"/>
      <c r="N25" s="227"/>
      <c r="O25" s="215"/>
      <c r="P25" s="215"/>
      <c r="Q25" s="215"/>
      <c r="R25" s="215"/>
      <c r="S25" s="215"/>
      <c r="T25" s="215"/>
      <c r="U25" s="215"/>
      <c r="V25" s="215"/>
      <c r="W25" s="215"/>
      <c r="X25" s="215"/>
      <c r="Y25" s="396"/>
      <c r="Z25" s="214"/>
      <c r="AA25" s="215"/>
      <c r="AB25" s="215"/>
      <c r="AC25" s="39"/>
      <c r="AD25" s="227"/>
      <c r="AE25" s="215"/>
      <c r="AF25" s="215"/>
      <c r="AG25" s="396"/>
      <c r="AH25" s="214"/>
      <c r="AI25" s="215"/>
      <c r="AJ25" s="215"/>
      <c r="AK25" s="39"/>
      <c r="AL25" s="227"/>
      <c r="AM25" s="215"/>
      <c r="AN25" s="215"/>
      <c r="AO25" s="215"/>
      <c r="AP25" s="39"/>
    </row>
    <row r="26" spans="1:42" s="2" customFormat="1" ht="12.75" x14ac:dyDescent="0.2">
      <c r="A26" s="386" t="s">
        <v>244</v>
      </c>
      <c r="B26" s="22">
        <f t="shared" ref="B26:AK26" si="20">ROUND(B9*B$20,2)</f>
        <v>0</v>
      </c>
      <c r="C26" s="178">
        <f t="shared" si="20"/>
        <v>0</v>
      </c>
      <c r="D26" s="178">
        <f t="shared" si="20"/>
        <v>0</v>
      </c>
      <c r="E26" s="178">
        <f t="shared" si="20"/>
        <v>0</v>
      </c>
      <c r="F26" s="178">
        <f t="shared" si="20"/>
        <v>0</v>
      </c>
      <c r="G26" s="178">
        <f t="shared" si="20"/>
        <v>0</v>
      </c>
      <c r="H26" s="178">
        <f t="shared" si="20"/>
        <v>0</v>
      </c>
      <c r="I26" s="178">
        <f t="shared" si="20"/>
        <v>0</v>
      </c>
      <c r="J26" s="178">
        <f t="shared" si="20"/>
        <v>0</v>
      </c>
      <c r="K26" s="178">
        <f t="shared" si="20"/>
        <v>0</v>
      </c>
      <c r="L26" s="178">
        <f t="shared" si="20"/>
        <v>0</v>
      </c>
      <c r="M26" s="10">
        <f t="shared" si="20"/>
        <v>0</v>
      </c>
      <c r="N26" s="21">
        <f t="shared" si="20"/>
        <v>0</v>
      </c>
      <c r="O26" s="178">
        <f t="shared" si="20"/>
        <v>0</v>
      </c>
      <c r="P26" s="178">
        <f t="shared" si="20"/>
        <v>0</v>
      </c>
      <c r="Q26" s="178">
        <f t="shared" si="20"/>
        <v>0</v>
      </c>
      <c r="R26" s="178">
        <f t="shared" si="20"/>
        <v>0</v>
      </c>
      <c r="S26" s="178">
        <f t="shared" si="20"/>
        <v>0</v>
      </c>
      <c r="T26" s="178">
        <f t="shared" si="20"/>
        <v>0</v>
      </c>
      <c r="U26" s="178">
        <f t="shared" si="20"/>
        <v>0</v>
      </c>
      <c r="V26" s="178">
        <f t="shared" si="20"/>
        <v>0</v>
      </c>
      <c r="W26" s="178">
        <f t="shared" si="20"/>
        <v>0</v>
      </c>
      <c r="X26" s="178">
        <f t="shared" si="20"/>
        <v>0</v>
      </c>
      <c r="Y26" s="33">
        <f t="shared" si="20"/>
        <v>0</v>
      </c>
      <c r="Z26" s="22">
        <f t="shared" si="20"/>
        <v>0</v>
      </c>
      <c r="AA26" s="178">
        <f t="shared" si="20"/>
        <v>0</v>
      </c>
      <c r="AB26" s="178">
        <f t="shared" si="20"/>
        <v>0</v>
      </c>
      <c r="AC26" s="10">
        <f t="shared" si="20"/>
        <v>0</v>
      </c>
      <c r="AD26" s="21">
        <f t="shared" si="20"/>
        <v>0</v>
      </c>
      <c r="AE26" s="178">
        <f t="shared" si="20"/>
        <v>0</v>
      </c>
      <c r="AF26" s="178">
        <f t="shared" si="20"/>
        <v>0</v>
      </c>
      <c r="AG26" s="33">
        <f t="shared" si="20"/>
        <v>0</v>
      </c>
      <c r="AH26" s="22">
        <f t="shared" si="20"/>
        <v>0</v>
      </c>
      <c r="AI26" s="178">
        <f t="shared" si="20"/>
        <v>0</v>
      </c>
      <c r="AJ26" s="178">
        <f t="shared" si="20"/>
        <v>0</v>
      </c>
      <c r="AK26" s="10">
        <f t="shared" si="20"/>
        <v>0</v>
      </c>
      <c r="AL26" s="123">
        <f>SUM(B26:M26)</f>
        <v>0</v>
      </c>
      <c r="AM26" s="120">
        <f>SUM(N26:Y26)</f>
        <v>0</v>
      </c>
      <c r="AN26" s="120">
        <f>SUM(Z26:AC26)</f>
        <v>0</v>
      </c>
      <c r="AO26" s="120">
        <f>SUM(AD26:AG26)</f>
        <v>0</v>
      </c>
      <c r="AP26" s="121">
        <f>SUM(AH26:AK26)</f>
        <v>0</v>
      </c>
    </row>
    <row r="27" spans="1:42" s="2" customFormat="1" ht="12.75" x14ac:dyDescent="0.2">
      <c r="A27" s="386" t="s">
        <v>245</v>
      </c>
      <c r="B27" s="22">
        <f t="shared" ref="B27:AK27" si="21">ROUND(B10*B$20,2)</f>
        <v>0</v>
      </c>
      <c r="C27" s="178">
        <f t="shared" si="21"/>
        <v>0</v>
      </c>
      <c r="D27" s="178">
        <f t="shared" si="21"/>
        <v>0</v>
      </c>
      <c r="E27" s="178">
        <f t="shared" si="21"/>
        <v>0</v>
      </c>
      <c r="F27" s="178">
        <f t="shared" si="21"/>
        <v>0</v>
      </c>
      <c r="G27" s="178">
        <f t="shared" si="21"/>
        <v>0</v>
      </c>
      <c r="H27" s="178">
        <f t="shared" si="21"/>
        <v>0</v>
      </c>
      <c r="I27" s="178">
        <f t="shared" si="21"/>
        <v>0</v>
      </c>
      <c r="J27" s="178">
        <f t="shared" si="21"/>
        <v>0</v>
      </c>
      <c r="K27" s="178">
        <f t="shared" si="21"/>
        <v>0</v>
      </c>
      <c r="L27" s="178">
        <f t="shared" si="21"/>
        <v>0</v>
      </c>
      <c r="M27" s="10">
        <f t="shared" si="21"/>
        <v>0</v>
      </c>
      <c r="N27" s="21">
        <f t="shared" si="21"/>
        <v>0</v>
      </c>
      <c r="O27" s="178">
        <f t="shared" si="21"/>
        <v>0</v>
      </c>
      <c r="P27" s="178">
        <f t="shared" si="21"/>
        <v>0</v>
      </c>
      <c r="Q27" s="178">
        <f t="shared" si="21"/>
        <v>0</v>
      </c>
      <c r="R27" s="178">
        <f t="shared" si="21"/>
        <v>0</v>
      </c>
      <c r="S27" s="178">
        <f t="shared" si="21"/>
        <v>0</v>
      </c>
      <c r="T27" s="178">
        <f t="shared" si="21"/>
        <v>0</v>
      </c>
      <c r="U27" s="178">
        <f t="shared" si="21"/>
        <v>0</v>
      </c>
      <c r="V27" s="178">
        <f t="shared" si="21"/>
        <v>0</v>
      </c>
      <c r="W27" s="178">
        <f t="shared" si="21"/>
        <v>0</v>
      </c>
      <c r="X27" s="178">
        <f t="shared" si="21"/>
        <v>0</v>
      </c>
      <c r="Y27" s="33">
        <f t="shared" si="21"/>
        <v>0</v>
      </c>
      <c r="Z27" s="22">
        <f t="shared" si="21"/>
        <v>0</v>
      </c>
      <c r="AA27" s="178">
        <f t="shared" si="21"/>
        <v>0</v>
      </c>
      <c r="AB27" s="178">
        <f t="shared" si="21"/>
        <v>0</v>
      </c>
      <c r="AC27" s="10">
        <f t="shared" si="21"/>
        <v>0</v>
      </c>
      <c r="AD27" s="21">
        <f t="shared" si="21"/>
        <v>0</v>
      </c>
      <c r="AE27" s="178">
        <f t="shared" si="21"/>
        <v>0</v>
      </c>
      <c r="AF27" s="178">
        <f t="shared" si="21"/>
        <v>0</v>
      </c>
      <c r="AG27" s="33">
        <f t="shared" si="21"/>
        <v>0</v>
      </c>
      <c r="AH27" s="22">
        <f t="shared" si="21"/>
        <v>0</v>
      </c>
      <c r="AI27" s="178">
        <f t="shared" si="21"/>
        <v>0</v>
      </c>
      <c r="AJ27" s="178">
        <f t="shared" si="21"/>
        <v>0</v>
      </c>
      <c r="AK27" s="10">
        <f t="shared" si="21"/>
        <v>0</v>
      </c>
      <c r="AL27" s="123">
        <f>SUM(B27:M27)</f>
        <v>0</v>
      </c>
      <c r="AM27" s="120">
        <f>SUM(N27:Y27)</f>
        <v>0</v>
      </c>
      <c r="AN27" s="120">
        <f>SUM(Z27:AC27)</f>
        <v>0</v>
      </c>
      <c r="AO27" s="120">
        <f>SUM(AD27:AG27)</f>
        <v>0</v>
      </c>
      <c r="AP27" s="121">
        <f>SUM(AH27:AK27)</f>
        <v>0</v>
      </c>
    </row>
    <row r="28" spans="1:42" s="2" customFormat="1" ht="12.75" x14ac:dyDescent="0.2">
      <c r="A28" s="386" t="s">
        <v>246</v>
      </c>
      <c r="B28" s="22">
        <f t="shared" ref="B28:AK28" si="22">ROUND(B11*B$20,2)</f>
        <v>0</v>
      </c>
      <c r="C28" s="178">
        <f t="shared" si="22"/>
        <v>0</v>
      </c>
      <c r="D28" s="178">
        <f t="shared" si="22"/>
        <v>0</v>
      </c>
      <c r="E28" s="178">
        <f t="shared" si="22"/>
        <v>0</v>
      </c>
      <c r="F28" s="178">
        <f t="shared" si="22"/>
        <v>0</v>
      </c>
      <c r="G28" s="178">
        <f t="shared" si="22"/>
        <v>0</v>
      </c>
      <c r="H28" s="178">
        <f t="shared" si="22"/>
        <v>0</v>
      </c>
      <c r="I28" s="178">
        <f t="shared" si="22"/>
        <v>0</v>
      </c>
      <c r="J28" s="178">
        <f t="shared" si="22"/>
        <v>0</v>
      </c>
      <c r="K28" s="178">
        <f t="shared" si="22"/>
        <v>0</v>
      </c>
      <c r="L28" s="178">
        <f t="shared" si="22"/>
        <v>0</v>
      </c>
      <c r="M28" s="10">
        <f t="shared" si="22"/>
        <v>0</v>
      </c>
      <c r="N28" s="21">
        <f t="shared" si="22"/>
        <v>0</v>
      </c>
      <c r="O28" s="178">
        <f t="shared" si="22"/>
        <v>0</v>
      </c>
      <c r="P28" s="178">
        <f t="shared" si="22"/>
        <v>0</v>
      </c>
      <c r="Q28" s="178">
        <f t="shared" si="22"/>
        <v>0</v>
      </c>
      <c r="R28" s="178">
        <f t="shared" si="22"/>
        <v>0</v>
      </c>
      <c r="S28" s="178">
        <f t="shared" si="22"/>
        <v>0</v>
      </c>
      <c r="T28" s="178">
        <f t="shared" si="22"/>
        <v>0</v>
      </c>
      <c r="U28" s="178">
        <f t="shared" si="22"/>
        <v>0</v>
      </c>
      <c r="V28" s="178">
        <f t="shared" si="22"/>
        <v>0</v>
      </c>
      <c r="W28" s="178">
        <f t="shared" si="22"/>
        <v>0</v>
      </c>
      <c r="X28" s="178">
        <f t="shared" si="22"/>
        <v>0</v>
      </c>
      <c r="Y28" s="33">
        <f t="shared" si="22"/>
        <v>0</v>
      </c>
      <c r="Z28" s="22">
        <f t="shared" si="22"/>
        <v>0</v>
      </c>
      <c r="AA28" s="178">
        <f t="shared" si="22"/>
        <v>0</v>
      </c>
      <c r="AB28" s="178">
        <f t="shared" si="22"/>
        <v>0</v>
      </c>
      <c r="AC28" s="10">
        <f t="shared" si="22"/>
        <v>0</v>
      </c>
      <c r="AD28" s="21">
        <f t="shared" si="22"/>
        <v>0</v>
      </c>
      <c r="AE28" s="178">
        <f t="shared" si="22"/>
        <v>0</v>
      </c>
      <c r="AF28" s="178">
        <f t="shared" si="22"/>
        <v>0</v>
      </c>
      <c r="AG28" s="33">
        <f t="shared" si="22"/>
        <v>0</v>
      </c>
      <c r="AH28" s="22">
        <f t="shared" si="22"/>
        <v>0</v>
      </c>
      <c r="AI28" s="178">
        <f t="shared" si="22"/>
        <v>0</v>
      </c>
      <c r="AJ28" s="178">
        <f t="shared" si="22"/>
        <v>0</v>
      </c>
      <c r="AK28" s="10">
        <f t="shared" si="22"/>
        <v>0</v>
      </c>
      <c r="AL28" s="123">
        <f>SUM(B28:M28)</f>
        <v>0</v>
      </c>
      <c r="AM28" s="120">
        <f>SUM(N28:Y28)</f>
        <v>0</v>
      </c>
      <c r="AN28" s="120">
        <f>SUM(Z28:AC28)</f>
        <v>0</v>
      </c>
      <c r="AO28" s="120">
        <f>SUM(AD28:AG28)</f>
        <v>0</v>
      </c>
      <c r="AP28" s="121">
        <f>SUM(AH28:AK28)</f>
        <v>0</v>
      </c>
    </row>
    <row r="29" spans="1:42" s="2" customFormat="1" ht="12.75" x14ac:dyDescent="0.2">
      <c r="A29" s="386" t="s">
        <v>247</v>
      </c>
      <c r="B29" s="22">
        <f t="shared" ref="B29:AK29" si="23">ROUND(B12*B$20,2)</f>
        <v>0</v>
      </c>
      <c r="C29" s="178">
        <f t="shared" si="23"/>
        <v>0</v>
      </c>
      <c r="D29" s="178">
        <f t="shared" si="23"/>
        <v>0</v>
      </c>
      <c r="E29" s="178">
        <f t="shared" si="23"/>
        <v>0</v>
      </c>
      <c r="F29" s="178">
        <f t="shared" si="23"/>
        <v>0</v>
      </c>
      <c r="G29" s="178">
        <f t="shared" si="23"/>
        <v>0</v>
      </c>
      <c r="H29" s="178">
        <f t="shared" si="23"/>
        <v>0</v>
      </c>
      <c r="I29" s="178">
        <f t="shared" si="23"/>
        <v>0</v>
      </c>
      <c r="J29" s="178">
        <f t="shared" si="23"/>
        <v>0</v>
      </c>
      <c r="K29" s="178">
        <f t="shared" si="23"/>
        <v>0</v>
      </c>
      <c r="L29" s="178">
        <f t="shared" si="23"/>
        <v>0</v>
      </c>
      <c r="M29" s="10">
        <f t="shared" si="23"/>
        <v>0</v>
      </c>
      <c r="N29" s="21">
        <f t="shared" si="23"/>
        <v>0</v>
      </c>
      <c r="O29" s="178">
        <f t="shared" si="23"/>
        <v>0</v>
      </c>
      <c r="P29" s="178">
        <f t="shared" si="23"/>
        <v>0</v>
      </c>
      <c r="Q29" s="178">
        <f t="shared" si="23"/>
        <v>0</v>
      </c>
      <c r="R29" s="178">
        <f t="shared" si="23"/>
        <v>0</v>
      </c>
      <c r="S29" s="178">
        <f t="shared" si="23"/>
        <v>0</v>
      </c>
      <c r="T29" s="178">
        <f t="shared" si="23"/>
        <v>0</v>
      </c>
      <c r="U29" s="178">
        <f t="shared" si="23"/>
        <v>0</v>
      </c>
      <c r="V29" s="178">
        <f t="shared" si="23"/>
        <v>0</v>
      </c>
      <c r="W29" s="178">
        <f t="shared" si="23"/>
        <v>0</v>
      </c>
      <c r="X29" s="178">
        <f t="shared" si="23"/>
        <v>0</v>
      </c>
      <c r="Y29" s="33">
        <f t="shared" si="23"/>
        <v>0</v>
      </c>
      <c r="Z29" s="22">
        <f t="shared" si="23"/>
        <v>0</v>
      </c>
      <c r="AA29" s="178">
        <f t="shared" si="23"/>
        <v>0</v>
      </c>
      <c r="AB29" s="178">
        <f t="shared" si="23"/>
        <v>0</v>
      </c>
      <c r="AC29" s="10">
        <f t="shared" si="23"/>
        <v>0</v>
      </c>
      <c r="AD29" s="21">
        <f t="shared" si="23"/>
        <v>0</v>
      </c>
      <c r="AE29" s="178">
        <f t="shared" si="23"/>
        <v>0</v>
      </c>
      <c r="AF29" s="178">
        <f t="shared" si="23"/>
        <v>0</v>
      </c>
      <c r="AG29" s="33">
        <f t="shared" si="23"/>
        <v>0</v>
      </c>
      <c r="AH29" s="22">
        <f t="shared" si="23"/>
        <v>0</v>
      </c>
      <c r="AI29" s="178">
        <f t="shared" si="23"/>
        <v>0</v>
      </c>
      <c r="AJ29" s="178">
        <f t="shared" si="23"/>
        <v>0</v>
      </c>
      <c r="AK29" s="10">
        <f t="shared" si="23"/>
        <v>0</v>
      </c>
      <c r="AL29" s="123">
        <f>SUM(B29:M29)</f>
        <v>0</v>
      </c>
      <c r="AM29" s="120">
        <f>SUM(N29:Y29)</f>
        <v>0</v>
      </c>
      <c r="AN29" s="120">
        <f>SUM(Z29:AC29)</f>
        <v>0</v>
      </c>
      <c r="AO29" s="120">
        <f>SUM(AD29:AG29)</f>
        <v>0</v>
      </c>
      <c r="AP29" s="121">
        <f>SUM(AH29:AK29)</f>
        <v>0</v>
      </c>
    </row>
    <row r="30" spans="1:42" s="8" customFormat="1" ht="23.25" customHeight="1" thickBot="1" x14ac:dyDescent="0.25">
      <c r="A30" s="389" t="s">
        <v>168</v>
      </c>
      <c r="B30" s="24">
        <f>SUM(B26:B29)</f>
        <v>0</v>
      </c>
      <c r="C30" s="223">
        <f t="shared" ref="C30:AK30" si="24">SUM(C26:C29)</f>
        <v>0</v>
      </c>
      <c r="D30" s="223">
        <f t="shared" si="24"/>
        <v>0</v>
      </c>
      <c r="E30" s="223">
        <f t="shared" si="24"/>
        <v>0</v>
      </c>
      <c r="F30" s="223">
        <f t="shared" si="24"/>
        <v>0</v>
      </c>
      <c r="G30" s="223">
        <f t="shared" si="24"/>
        <v>0</v>
      </c>
      <c r="H30" s="223">
        <f t="shared" si="24"/>
        <v>0</v>
      </c>
      <c r="I30" s="223">
        <f t="shared" si="24"/>
        <v>0</v>
      </c>
      <c r="J30" s="223">
        <f t="shared" si="24"/>
        <v>0</v>
      </c>
      <c r="K30" s="223">
        <f t="shared" si="24"/>
        <v>0</v>
      </c>
      <c r="L30" s="223">
        <f t="shared" si="24"/>
        <v>0</v>
      </c>
      <c r="M30" s="224">
        <f t="shared" si="24"/>
        <v>0</v>
      </c>
      <c r="N30" s="228">
        <f t="shared" si="24"/>
        <v>0</v>
      </c>
      <c r="O30" s="223">
        <f t="shared" si="24"/>
        <v>0</v>
      </c>
      <c r="P30" s="223">
        <f t="shared" si="24"/>
        <v>0</v>
      </c>
      <c r="Q30" s="223">
        <f t="shared" si="24"/>
        <v>0</v>
      </c>
      <c r="R30" s="223">
        <f t="shared" si="24"/>
        <v>0</v>
      </c>
      <c r="S30" s="223">
        <f t="shared" si="24"/>
        <v>0</v>
      </c>
      <c r="T30" s="223">
        <f t="shared" si="24"/>
        <v>0</v>
      </c>
      <c r="U30" s="223">
        <f t="shared" si="24"/>
        <v>0</v>
      </c>
      <c r="V30" s="223">
        <f t="shared" si="24"/>
        <v>0</v>
      </c>
      <c r="W30" s="223">
        <f t="shared" si="24"/>
        <v>0</v>
      </c>
      <c r="X30" s="223">
        <f t="shared" si="24"/>
        <v>0</v>
      </c>
      <c r="Y30" s="376">
        <f t="shared" si="24"/>
        <v>0</v>
      </c>
      <c r="Z30" s="24">
        <f t="shared" si="24"/>
        <v>0</v>
      </c>
      <c r="AA30" s="223">
        <f t="shared" si="24"/>
        <v>0</v>
      </c>
      <c r="AB30" s="223">
        <f t="shared" si="24"/>
        <v>0</v>
      </c>
      <c r="AC30" s="224">
        <f t="shared" si="24"/>
        <v>0</v>
      </c>
      <c r="AD30" s="228">
        <f t="shared" si="24"/>
        <v>0</v>
      </c>
      <c r="AE30" s="223">
        <f t="shared" si="24"/>
        <v>0</v>
      </c>
      <c r="AF30" s="223">
        <f t="shared" si="24"/>
        <v>0</v>
      </c>
      <c r="AG30" s="376">
        <f t="shared" si="24"/>
        <v>0</v>
      </c>
      <c r="AH30" s="24">
        <f t="shared" si="24"/>
        <v>0</v>
      </c>
      <c r="AI30" s="223">
        <f t="shared" si="24"/>
        <v>0</v>
      </c>
      <c r="AJ30" s="223">
        <f t="shared" si="24"/>
        <v>0</v>
      </c>
      <c r="AK30" s="224">
        <f t="shared" si="24"/>
        <v>0</v>
      </c>
      <c r="AL30" s="228">
        <f>SUM(AL26:AL29)</f>
        <v>0</v>
      </c>
      <c r="AM30" s="223">
        <f>SUM(AM26:AM29)</f>
        <v>0</v>
      </c>
      <c r="AN30" s="223">
        <f>SUM(AN26:AN29)</f>
        <v>0</v>
      </c>
      <c r="AO30" s="223">
        <f>SUM(AO26:AO29)</f>
        <v>0</v>
      </c>
      <c r="AP30" s="224">
        <f>SUM(AP26:AP29)</f>
        <v>0</v>
      </c>
    </row>
    <row r="31" spans="1:42" s="2" customFormat="1" ht="19.5" customHeight="1" x14ac:dyDescent="0.2">
      <c r="A31" s="388" t="s">
        <v>258</v>
      </c>
      <c r="B31" s="22"/>
      <c r="C31" s="178"/>
      <c r="D31" s="178"/>
      <c r="E31" s="178"/>
      <c r="F31" s="178"/>
      <c r="G31" s="178"/>
      <c r="H31" s="178"/>
      <c r="I31" s="178"/>
      <c r="J31" s="178"/>
      <c r="K31" s="178"/>
      <c r="L31" s="178"/>
      <c r="M31" s="10"/>
      <c r="N31" s="21"/>
      <c r="O31" s="178"/>
      <c r="P31" s="178"/>
      <c r="Q31" s="178"/>
      <c r="R31" s="178"/>
      <c r="S31" s="178"/>
      <c r="T31" s="178"/>
      <c r="U31" s="178"/>
      <c r="V31" s="178"/>
      <c r="W31" s="178"/>
      <c r="X31" s="178"/>
      <c r="Y31" s="33"/>
      <c r="Z31" s="22"/>
      <c r="AA31" s="178"/>
      <c r="AB31" s="178"/>
      <c r="AC31" s="10"/>
      <c r="AD31" s="21"/>
      <c r="AE31" s="178"/>
      <c r="AF31" s="178"/>
      <c r="AG31" s="33"/>
      <c r="AH31" s="22"/>
      <c r="AI31" s="178"/>
      <c r="AJ31" s="178"/>
      <c r="AK31" s="10"/>
      <c r="AL31" s="253"/>
      <c r="AM31" s="210"/>
      <c r="AN31" s="210"/>
      <c r="AO31" s="210"/>
      <c r="AP31" s="40"/>
    </row>
    <row r="32" spans="1:42" s="2" customFormat="1" ht="12.75" x14ac:dyDescent="0.2">
      <c r="A32" s="386" t="s">
        <v>244</v>
      </c>
      <c r="B32" s="22">
        <f t="shared" ref="B32:AK32" si="25">ROUND(B9*B$24,2)</f>
        <v>0</v>
      </c>
      <c r="C32" s="178">
        <f t="shared" si="25"/>
        <v>0</v>
      </c>
      <c r="D32" s="178">
        <f t="shared" si="25"/>
        <v>0</v>
      </c>
      <c r="E32" s="178">
        <f t="shared" si="25"/>
        <v>0</v>
      </c>
      <c r="F32" s="178">
        <f t="shared" si="25"/>
        <v>0</v>
      </c>
      <c r="G32" s="178">
        <f t="shared" si="25"/>
        <v>0</v>
      </c>
      <c r="H32" s="178">
        <f t="shared" si="25"/>
        <v>0</v>
      </c>
      <c r="I32" s="178">
        <f t="shared" si="25"/>
        <v>0</v>
      </c>
      <c r="J32" s="178">
        <f t="shared" si="25"/>
        <v>0</v>
      </c>
      <c r="K32" s="178">
        <f t="shared" si="25"/>
        <v>0</v>
      </c>
      <c r="L32" s="178">
        <f t="shared" si="25"/>
        <v>0</v>
      </c>
      <c r="M32" s="10">
        <f t="shared" si="25"/>
        <v>0</v>
      </c>
      <c r="N32" s="21">
        <f t="shared" si="25"/>
        <v>0</v>
      </c>
      <c r="O32" s="178">
        <f t="shared" si="25"/>
        <v>0</v>
      </c>
      <c r="P32" s="178">
        <f t="shared" si="25"/>
        <v>0</v>
      </c>
      <c r="Q32" s="178">
        <f t="shared" si="25"/>
        <v>0</v>
      </c>
      <c r="R32" s="178">
        <f t="shared" si="25"/>
        <v>0</v>
      </c>
      <c r="S32" s="178">
        <f t="shared" si="25"/>
        <v>0</v>
      </c>
      <c r="T32" s="178">
        <f t="shared" si="25"/>
        <v>0</v>
      </c>
      <c r="U32" s="178">
        <f t="shared" si="25"/>
        <v>0</v>
      </c>
      <c r="V32" s="178">
        <f t="shared" si="25"/>
        <v>0</v>
      </c>
      <c r="W32" s="178">
        <f t="shared" si="25"/>
        <v>0</v>
      </c>
      <c r="X32" s="178">
        <f t="shared" si="25"/>
        <v>0</v>
      </c>
      <c r="Y32" s="33">
        <f t="shared" si="25"/>
        <v>0</v>
      </c>
      <c r="Z32" s="22">
        <f t="shared" si="25"/>
        <v>0</v>
      </c>
      <c r="AA32" s="178">
        <f t="shared" si="25"/>
        <v>0</v>
      </c>
      <c r="AB32" s="178">
        <f t="shared" si="25"/>
        <v>0</v>
      </c>
      <c r="AC32" s="10">
        <f t="shared" si="25"/>
        <v>0</v>
      </c>
      <c r="AD32" s="21">
        <f t="shared" si="25"/>
        <v>0</v>
      </c>
      <c r="AE32" s="178">
        <f t="shared" si="25"/>
        <v>0</v>
      </c>
      <c r="AF32" s="178">
        <f t="shared" si="25"/>
        <v>0</v>
      </c>
      <c r="AG32" s="33">
        <f t="shared" si="25"/>
        <v>0</v>
      </c>
      <c r="AH32" s="22">
        <f t="shared" si="25"/>
        <v>0</v>
      </c>
      <c r="AI32" s="178">
        <f t="shared" si="25"/>
        <v>0</v>
      </c>
      <c r="AJ32" s="178">
        <f t="shared" si="25"/>
        <v>0</v>
      </c>
      <c r="AK32" s="10">
        <f t="shared" si="25"/>
        <v>0</v>
      </c>
      <c r="AL32" s="123">
        <f>SUM(B32:M32)</f>
        <v>0</v>
      </c>
      <c r="AM32" s="120">
        <f>SUM(N32:Y32)</f>
        <v>0</v>
      </c>
      <c r="AN32" s="120">
        <f>SUM(Z32:AC32)</f>
        <v>0</v>
      </c>
      <c r="AO32" s="120">
        <f>SUM(AD32:AG32)</f>
        <v>0</v>
      </c>
      <c r="AP32" s="121">
        <f>SUM(AH32:AK32)</f>
        <v>0</v>
      </c>
    </row>
    <row r="33" spans="1:42" s="2" customFormat="1" ht="12.75" x14ac:dyDescent="0.2">
      <c r="A33" s="386" t="s">
        <v>245</v>
      </c>
      <c r="B33" s="22">
        <f t="shared" ref="B33:AK33" si="26">ROUND(B10*B$24,2)</f>
        <v>0</v>
      </c>
      <c r="C33" s="178">
        <f t="shared" si="26"/>
        <v>0</v>
      </c>
      <c r="D33" s="178">
        <f t="shared" si="26"/>
        <v>0</v>
      </c>
      <c r="E33" s="178">
        <f t="shared" si="26"/>
        <v>0</v>
      </c>
      <c r="F33" s="178">
        <f t="shared" si="26"/>
        <v>0</v>
      </c>
      <c r="G33" s="178">
        <f t="shared" si="26"/>
        <v>0</v>
      </c>
      <c r="H33" s="178">
        <f t="shared" si="26"/>
        <v>0</v>
      </c>
      <c r="I33" s="178">
        <f t="shared" si="26"/>
        <v>0</v>
      </c>
      <c r="J33" s="178">
        <f t="shared" si="26"/>
        <v>0</v>
      </c>
      <c r="K33" s="178">
        <f t="shared" si="26"/>
        <v>0</v>
      </c>
      <c r="L33" s="178">
        <f t="shared" si="26"/>
        <v>0</v>
      </c>
      <c r="M33" s="10">
        <f t="shared" si="26"/>
        <v>0</v>
      </c>
      <c r="N33" s="21">
        <f t="shared" si="26"/>
        <v>0</v>
      </c>
      <c r="O33" s="178">
        <f t="shared" si="26"/>
        <v>0</v>
      </c>
      <c r="P33" s="178">
        <f t="shared" si="26"/>
        <v>0</v>
      </c>
      <c r="Q33" s="178">
        <f t="shared" si="26"/>
        <v>0</v>
      </c>
      <c r="R33" s="178">
        <f t="shared" si="26"/>
        <v>0</v>
      </c>
      <c r="S33" s="178">
        <f t="shared" si="26"/>
        <v>0</v>
      </c>
      <c r="T33" s="178">
        <f t="shared" si="26"/>
        <v>0</v>
      </c>
      <c r="U33" s="178">
        <f t="shared" si="26"/>
        <v>0</v>
      </c>
      <c r="V33" s="178">
        <f t="shared" si="26"/>
        <v>0</v>
      </c>
      <c r="W33" s="178">
        <f t="shared" si="26"/>
        <v>0</v>
      </c>
      <c r="X33" s="178">
        <f t="shared" si="26"/>
        <v>0</v>
      </c>
      <c r="Y33" s="33">
        <f t="shared" si="26"/>
        <v>0</v>
      </c>
      <c r="Z33" s="22">
        <f t="shared" si="26"/>
        <v>0</v>
      </c>
      <c r="AA33" s="178">
        <f t="shared" si="26"/>
        <v>0</v>
      </c>
      <c r="AB33" s="178">
        <f t="shared" si="26"/>
        <v>0</v>
      </c>
      <c r="AC33" s="10">
        <f t="shared" si="26"/>
        <v>0</v>
      </c>
      <c r="AD33" s="21">
        <f t="shared" si="26"/>
        <v>0</v>
      </c>
      <c r="AE33" s="178">
        <f t="shared" si="26"/>
        <v>0</v>
      </c>
      <c r="AF33" s="178">
        <f t="shared" si="26"/>
        <v>0</v>
      </c>
      <c r="AG33" s="33">
        <f t="shared" si="26"/>
        <v>0</v>
      </c>
      <c r="AH33" s="22">
        <f t="shared" si="26"/>
        <v>0</v>
      </c>
      <c r="AI33" s="178">
        <f t="shared" si="26"/>
        <v>0</v>
      </c>
      <c r="AJ33" s="178">
        <f t="shared" si="26"/>
        <v>0</v>
      </c>
      <c r="AK33" s="10">
        <f t="shared" si="26"/>
        <v>0</v>
      </c>
      <c r="AL33" s="123">
        <f>SUM(B33:M33)</f>
        <v>0</v>
      </c>
      <c r="AM33" s="120">
        <f>SUM(N33:Y33)</f>
        <v>0</v>
      </c>
      <c r="AN33" s="120">
        <f>SUM(Z33:AC33)</f>
        <v>0</v>
      </c>
      <c r="AO33" s="120">
        <f>SUM(AD33:AG33)</f>
        <v>0</v>
      </c>
      <c r="AP33" s="121">
        <f>SUM(AH33:AK33)</f>
        <v>0</v>
      </c>
    </row>
    <row r="34" spans="1:42" s="2" customFormat="1" ht="12.75" x14ac:dyDescent="0.2">
      <c r="A34" s="386" t="s">
        <v>246</v>
      </c>
      <c r="B34" s="22">
        <f t="shared" ref="B34:AK34" si="27">ROUND(B11*B$24,2)</f>
        <v>0</v>
      </c>
      <c r="C34" s="178">
        <f t="shared" si="27"/>
        <v>0</v>
      </c>
      <c r="D34" s="178">
        <f t="shared" si="27"/>
        <v>0</v>
      </c>
      <c r="E34" s="178">
        <f t="shared" si="27"/>
        <v>0</v>
      </c>
      <c r="F34" s="178">
        <f t="shared" si="27"/>
        <v>0</v>
      </c>
      <c r="G34" s="178">
        <f t="shared" si="27"/>
        <v>0</v>
      </c>
      <c r="H34" s="178">
        <f t="shared" si="27"/>
        <v>0</v>
      </c>
      <c r="I34" s="178">
        <f t="shared" si="27"/>
        <v>0</v>
      </c>
      <c r="J34" s="178">
        <f t="shared" si="27"/>
        <v>0</v>
      </c>
      <c r="K34" s="178">
        <f t="shared" si="27"/>
        <v>0</v>
      </c>
      <c r="L34" s="178">
        <f t="shared" si="27"/>
        <v>0</v>
      </c>
      <c r="M34" s="10">
        <f t="shared" si="27"/>
        <v>0</v>
      </c>
      <c r="N34" s="21">
        <f t="shared" si="27"/>
        <v>0</v>
      </c>
      <c r="O34" s="178">
        <f t="shared" si="27"/>
        <v>0</v>
      </c>
      <c r="P34" s="178">
        <f t="shared" si="27"/>
        <v>0</v>
      </c>
      <c r="Q34" s="178">
        <f t="shared" si="27"/>
        <v>0</v>
      </c>
      <c r="R34" s="178">
        <f t="shared" si="27"/>
        <v>0</v>
      </c>
      <c r="S34" s="178">
        <f t="shared" si="27"/>
        <v>0</v>
      </c>
      <c r="T34" s="178">
        <f t="shared" si="27"/>
        <v>0</v>
      </c>
      <c r="U34" s="178">
        <f t="shared" si="27"/>
        <v>0</v>
      </c>
      <c r="V34" s="178">
        <f t="shared" si="27"/>
        <v>0</v>
      </c>
      <c r="W34" s="178">
        <f t="shared" si="27"/>
        <v>0</v>
      </c>
      <c r="X34" s="178">
        <f t="shared" si="27"/>
        <v>0</v>
      </c>
      <c r="Y34" s="33">
        <f t="shared" si="27"/>
        <v>0</v>
      </c>
      <c r="Z34" s="22">
        <f t="shared" si="27"/>
        <v>0</v>
      </c>
      <c r="AA34" s="178">
        <f t="shared" si="27"/>
        <v>0</v>
      </c>
      <c r="AB34" s="178">
        <f t="shared" si="27"/>
        <v>0</v>
      </c>
      <c r="AC34" s="10">
        <f t="shared" si="27"/>
        <v>0</v>
      </c>
      <c r="AD34" s="21">
        <f t="shared" si="27"/>
        <v>0</v>
      </c>
      <c r="AE34" s="178">
        <f t="shared" si="27"/>
        <v>0</v>
      </c>
      <c r="AF34" s="178">
        <f t="shared" si="27"/>
        <v>0</v>
      </c>
      <c r="AG34" s="33">
        <f t="shared" si="27"/>
        <v>0</v>
      </c>
      <c r="AH34" s="22">
        <f t="shared" si="27"/>
        <v>0</v>
      </c>
      <c r="AI34" s="178">
        <f t="shared" si="27"/>
        <v>0</v>
      </c>
      <c r="AJ34" s="178">
        <f t="shared" si="27"/>
        <v>0</v>
      </c>
      <c r="AK34" s="10">
        <f t="shared" si="27"/>
        <v>0</v>
      </c>
      <c r="AL34" s="123">
        <f>SUM(B34:M34)</f>
        <v>0</v>
      </c>
      <c r="AM34" s="120">
        <f>SUM(N34:Y34)</f>
        <v>0</v>
      </c>
      <c r="AN34" s="120">
        <f>SUM(Z34:AC34)</f>
        <v>0</v>
      </c>
      <c r="AO34" s="120">
        <f>SUM(AD34:AG34)</f>
        <v>0</v>
      </c>
      <c r="AP34" s="121">
        <f>SUM(AH34:AK34)</f>
        <v>0</v>
      </c>
    </row>
    <row r="35" spans="1:42" s="2" customFormat="1" ht="12.75" x14ac:dyDescent="0.2">
      <c r="A35" s="386" t="s">
        <v>247</v>
      </c>
      <c r="B35" s="22">
        <f t="shared" ref="B35:AK35" si="28">ROUND(B12*B$24,2)</f>
        <v>0</v>
      </c>
      <c r="C35" s="178">
        <f t="shared" si="28"/>
        <v>0</v>
      </c>
      <c r="D35" s="178">
        <f t="shared" si="28"/>
        <v>0</v>
      </c>
      <c r="E35" s="178">
        <f t="shared" si="28"/>
        <v>0</v>
      </c>
      <c r="F35" s="178">
        <f t="shared" si="28"/>
        <v>0</v>
      </c>
      <c r="G35" s="178">
        <f t="shared" si="28"/>
        <v>0</v>
      </c>
      <c r="H35" s="178">
        <f t="shared" si="28"/>
        <v>0</v>
      </c>
      <c r="I35" s="178">
        <f t="shared" si="28"/>
        <v>0</v>
      </c>
      <c r="J35" s="178">
        <f t="shared" si="28"/>
        <v>0</v>
      </c>
      <c r="K35" s="178">
        <f t="shared" si="28"/>
        <v>0</v>
      </c>
      <c r="L35" s="178">
        <f t="shared" si="28"/>
        <v>0</v>
      </c>
      <c r="M35" s="10">
        <f t="shared" si="28"/>
        <v>0</v>
      </c>
      <c r="N35" s="21">
        <f t="shared" si="28"/>
        <v>0</v>
      </c>
      <c r="O35" s="178">
        <f t="shared" si="28"/>
        <v>0</v>
      </c>
      <c r="P35" s="178">
        <f t="shared" si="28"/>
        <v>0</v>
      </c>
      <c r="Q35" s="178">
        <f t="shared" si="28"/>
        <v>0</v>
      </c>
      <c r="R35" s="178">
        <f t="shared" si="28"/>
        <v>0</v>
      </c>
      <c r="S35" s="178">
        <f t="shared" si="28"/>
        <v>0</v>
      </c>
      <c r="T35" s="178">
        <f t="shared" si="28"/>
        <v>0</v>
      </c>
      <c r="U35" s="178">
        <f t="shared" si="28"/>
        <v>0</v>
      </c>
      <c r="V35" s="178">
        <f t="shared" si="28"/>
        <v>0</v>
      </c>
      <c r="W35" s="178">
        <f t="shared" si="28"/>
        <v>0</v>
      </c>
      <c r="X35" s="178">
        <f t="shared" si="28"/>
        <v>0</v>
      </c>
      <c r="Y35" s="33">
        <f t="shared" si="28"/>
        <v>0</v>
      </c>
      <c r="Z35" s="22">
        <f t="shared" si="28"/>
        <v>0</v>
      </c>
      <c r="AA35" s="178">
        <f t="shared" si="28"/>
        <v>0</v>
      </c>
      <c r="AB35" s="178">
        <f t="shared" si="28"/>
        <v>0</v>
      </c>
      <c r="AC35" s="10">
        <f t="shared" si="28"/>
        <v>0</v>
      </c>
      <c r="AD35" s="21">
        <f t="shared" si="28"/>
        <v>0</v>
      </c>
      <c r="AE35" s="178">
        <f t="shared" si="28"/>
        <v>0</v>
      </c>
      <c r="AF35" s="178">
        <f t="shared" si="28"/>
        <v>0</v>
      </c>
      <c r="AG35" s="33">
        <f t="shared" si="28"/>
        <v>0</v>
      </c>
      <c r="AH35" s="22">
        <f t="shared" si="28"/>
        <v>0</v>
      </c>
      <c r="AI35" s="178">
        <f t="shared" si="28"/>
        <v>0</v>
      </c>
      <c r="AJ35" s="178">
        <f t="shared" si="28"/>
        <v>0</v>
      </c>
      <c r="AK35" s="10">
        <f t="shared" si="28"/>
        <v>0</v>
      </c>
      <c r="AL35" s="123">
        <f>SUM(B35:M35)</f>
        <v>0</v>
      </c>
      <c r="AM35" s="120">
        <f>SUM(N35:Y35)</f>
        <v>0</v>
      </c>
      <c r="AN35" s="120">
        <f>SUM(Z35:AC35)</f>
        <v>0</v>
      </c>
      <c r="AO35" s="120">
        <f>SUM(AD35:AG35)</f>
        <v>0</v>
      </c>
      <c r="AP35" s="121">
        <f>SUM(AH35:AK35)</f>
        <v>0</v>
      </c>
    </row>
    <row r="36" spans="1:42" s="8" customFormat="1" ht="26.25" customHeight="1" thickBot="1" x14ac:dyDescent="0.25">
      <c r="A36" s="389" t="s">
        <v>168</v>
      </c>
      <c r="B36" s="24">
        <f>SUM(B32:B35)</f>
        <v>0</v>
      </c>
      <c r="C36" s="223">
        <f t="shared" ref="C36:AK36" si="29">SUM(C32:C35)</f>
        <v>0</v>
      </c>
      <c r="D36" s="223">
        <f t="shared" si="29"/>
        <v>0</v>
      </c>
      <c r="E36" s="223">
        <f t="shared" si="29"/>
        <v>0</v>
      </c>
      <c r="F36" s="223">
        <f t="shared" si="29"/>
        <v>0</v>
      </c>
      <c r="G36" s="223">
        <f t="shared" si="29"/>
        <v>0</v>
      </c>
      <c r="H36" s="223">
        <f t="shared" si="29"/>
        <v>0</v>
      </c>
      <c r="I36" s="223">
        <f t="shared" si="29"/>
        <v>0</v>
      </c>
      <c r="J36" s="223">
        <f t="shared" si="29"/>
        <v>0</v>
      </c>
      <c r="K36" s="223">
        <f t="shared" si="29"/>
        <v>0</v>
      </c>
      <c r="L36" s="223">
        <f t="shared" si="29"/>
        <v>0</v>
      </c>
      <c r="M36" s="224">
        <f t="shared" si="29"/>
        <v>0</v>
      </c>
      <c r="N36" s="228">
        <f t="shared" si="29"/>
        <v>0</v>
      </c>
      <c r="O36" s="223">
        <f t="shared" si="29"/>
        <v>0</v>
      </c>
      <c r="P36" s="223">
        <f t="shared" si="29"/>
        <v>0</v>
      </c>
      <c r="Q36" s="223">
        <f t="shared" si="29"/>
        <v>0</v>
      </c>
      <c r="R36" s="223">
        <f t="shared" si="29"/>
        <v>0</v>
      </c>
      <c r="S36" s="223">
        <f t="shared" si="29"/>
        <v>0</v>
      </c>
      <c r="T36" s="223">
        <f t="shared" si="29"/>
        <v>0</v>
      </c>
      <c r="U36" s="223">
        <f t="shared" si="29"/>
        <v>0</v>
      </c>
      <c r="V36" s="223">
        <f t="shared" si="29"/>
        <v>0</v>
      </c>
      <c r="W36" s="223">
        <f t="shared" si="29"/>
        <v>0</v>
      </c>
      <c r="X36" s="223">
        <f t="shared" si="29"/>
        <v>0</v>
      </c>
      <c r="Y36" s="376">
        <f t="shared" si="29"/>
        <v>0</v>
      </c>
      <c r="Z36" s="24">
        <f t="shared" si="29"/>
        <v>0</v>
      </c>
      <c r="AA36" s="223">
        <f t="shared" si="29"/>
        <v>0</v>
      </c>
      <c r="AB36" s="223">
        <f t="shared" si="29"/>
        <v>0</v>
      </c>
      <c r="AC36" s="224">
        <f t="shared" si="29"/>
        <v>0</v>
      </c>
      <c r="AD36" s="228">
        <f t="shared" si="29"/>
        <v>0</v>
      </c>
      <c r="AE36" s="223">
        <f t="shared" si="29"/>
        <v>0</v>
      </c>
      <c r="AF36" s="223">
        <f t="shared" si="29"/>
        <v>0</v>
      </c>
      <c r="AG36" s="376">
        <f t="shared" si="29"/>
        <v>0</v>
      </c>
      <c r="AH36" s="24">
        <f t="shared" si="29"/>
        <v>0</v>
      </c>
      <c r="AI36" s="223">
        <f t="shared" si="29"/>
        <v>0</v>
      </c>
      <c r="AJ36" s="223">
        <f t="shared" si="29"/>
        <v>0</v>
      </c>
      <c r="AK36" s="224">
        <f t="shared" si="29"/>
        <v>0</v>
      </c>
      <c r="AL36" s="228">
        <f>SUM(AL32:AL35)</f>
        <v>0</v>
      </c>
      <c r="AM36" s="223">
        <f>SUM(AM32:AM35)</f>
        <v>0</v>
      </c>
      <c r="AN36" s="223">
        <f>SUM(AN32:AN35)</f>
        <v>0</v>
      </c>
      <c r="AO36" s="223">
        <f>SUM(AO32:AO35)</f>
        <v>0</v>
      </c>
      <c r="AP36" s="224">
        <f>SUM(AP32:AP35)</f>
        <v>0</v>
      </c>
    </row>
    <row r="38" spans="1:42" ht="15.75" x14ac:dyDescent="0.25">
      <c r="A38" s="482" t="s">
        <v>292</v>
      </c>
    </row>
    <row r="39" spans="1:42" ht="15.75" thickBot="1" x14ac:dyDescent="0.3"/>
    <row r="40" spans="1:42" x14ac:dyDescent="0.25">
      <c r="A40" s="413" t="s">
        <v>290</v>
      </c>
      <c r="B40" s="429">
        <f t="shared" ref="B40:AK40" si="30">IF(AND(MONTH(Beginn_Ankerprojekt)=MONTH(B14),YEAR(Beginn_Ankerprojekt)=YEAR(B14)),Beginn_Ankerprojekt,IF(AND(Beginn_Ankerprojekt&lt;B14,OR(Ende_Ankerprojekt&gt;B15,AND(MONTH(Ende_Ankerprojekt)=MONTH(B15),YEAR(Ende_Ankerprojekt)=YEAR(B15)))),B14,0))</f>
        <v>0</v>
      </c>
      <c r="C40" s="430">
        <f t="shared" si="30"/>
        <v>0</v>
      </c>
      <c r="D40" s="430">
        <f t="shared" si="30"/>
        <v>0</v>
      </c>
      <c r="E40" s="430">
        <f t="shared" si="30"/>
        <v>0</v>
      </c>
      <c r="F40" s="430">
        <f t="shared" si="30"/>
        <v>0</v>
      </c>
      <c r="G40" s="430">
        <f t="shared" si="30"/>
        <v>0</v>
      </c>
      <c r="H40" s="430">
        <f t="shared" si="30"/>
        <v>0</v>
      </c>
      <c r="I40" s="430">
        <f t="shared" si="30"/>
        <v>0</v>
      </c>
      <c r="J40" s="430">
        <f t="shared" si="30"/>
        <v>0</v>
      </c>
      <c r="K40" s="430">
        <f t="shared" si="30"/>
        <v>0</v>
      </c>
      <c r="L40" s="430">
        <f t="shared" si="30"/>
        <v>0</v>
      </c>
      <c r="M40" s="431">
        <f t="shared" si="30"/>
        <v>0</v>
      </c>
      <c r="N40" s="429">
        <f t="shared" si="30"/>
        <v>0</v>
      </c>
      <c r="O40" s="430">
        <f t="shared" si="30"/>
        <v>0</v>
      </c>
      <c r="P40" s="430">
        <f t="shared" si="30"/>
        <v>0</v>
      </c>
      <c r="Q40" s="430">
        <f t="shared" si="30"/>
        <v>0</v>
      </c>
      <c r="R40" s="430">
        <f t="shared" si="30"/>
        <v>0</v>
      </c>
      <c r="S40" s="430">
        <f t="shared" si="30"/>
        <v>0</v>
      </c>
      <c r="T40" s="430">
        <f t="shared" si="30"/>
        <v>0</v>
      </c>
      <c r="U40" s="430">
        <f t="shared" si="30"/>
        <v>0</v>
      </c>
      <c r="V40" s="430">
        <f t="shared" si="30"/>
        <v>0</v>
      </c>
      <c r="W40" s="430">
        <f t="shared" si="30"/>
        <v>0</v>
      </c>
      <c r="X40" s="430">
        <f t="shared" si="30"/>
        <v>0</v>
      </c>
      <c r="Y40" s="431">
        <f t="shared" si="30"/>
        <v>0</v>
      </c>
      <c r="Z40" s="429">
        <f t="shared" si="30"/>
        <v>0</v>
      </c>
      <c r="AA40" s="430">
        <f t="shared" si="30"/>
        <v>0</v>
      </c>
      <c r="AB40" s="430">
        <f t="shared" si="30"/>
        <v>0</v>
      </c>
      <c r="AC40" s="431">
        <f t="shared" si="30"/>
        <v>0</v>
      </c>
      <c r="AD40" s="429">
        <f t="shared" si="30"/>
        <v>0</v>
      </c>
      <c r="AE40" s="430">
        <f t="shared" si="30"/>
        <v>0</v>
      </c>
      <c r="AF40" s="430">
        <f t="shared" si="30"/>
        <v>0</v>
      </c>
      <c r="AG40" s="431">
        <f t="shared" si="30"/>
        <v>0</v>
      </c>
      <c r="AH40" s="429">
        <f t="shared" si="30"/>
        <v>0</v>
      </c>
      <c r="AI40" s="430">
        <f t="shared" si="30"/>
        <v>0</v>
      </c>
      <c r="AJ40" s="430">
        <f t="shared" si="30"/>
        <v>0</v>
      </c>
      <c r="AK40" s="431">
        <f t="shared" si="30"/>
        <v>0</v>
      </c>
      <c r="AL40" s="487"/>
      <c r="AM40" s="483"/>
      <c r="AN40" s="483"/>
      <c r="AO40" s="483"/>
      <c r="AP40" s="484"/>
    </row>
    <row r="41" spans="1:42" x14ac:dyDescent="0.25">
      <c r="A41" s="387" t="s">
        <v>291</v>
      </c>
      <c r="B41" s="404">
        <f t="shared" ref="B41:AK41" si="31">IF(B40=0,0,IF(AND(MONTH(Ende_Ankerprojekt)=MONTH(B15),YEAR(Ende_Ankerprojekt)=YEAR(B15)),Ende_Ankerprojekt,IF(Ende_Ankerprojekt&gt;B15,B15,0)))</f>
        <v>0</v>
      </c>
      <c r="C41" s="381">
        <f t="shared" si="31"/>
        <v>0</v>
      </c>
      <c r="D41" s="381">
        <f t="shared" si="31"/>
        <v>0</v>
      </c>
      <c r="E41" s="381">
        <f t="shared" si="31"/>
        <v>0</v>
      </c>
      <c r="F41" s="381">
        <f t="shared" si="31"/>
        <v>0</v>
      </c>
      <c r="G41" s="381">
        <f t="shared" si="31"/>
        <v>0</v>
      </c>
      <c r="H41" s="381">
        <f t="shared" si="31"/>
        <v>0</v>
      </c>
      <c r="I41" s="381">
        <f t="shared" si="31"/>
        <v>0</v>
      </c>
      <c r="J41" s="381">
        <f t="shared" si="31"/>
        <v>0</v>
      </c>
      <c r="K41" s="381">
        <f t="shared" si="31"/>
        <v>0</v>
      </c>
      <c r="L41" s="381">
        <f t="shared" si="31"/>
        <v>0</v>
      </c>
      <c r="M41" s="405">
        <f t="shared" si="31"/>
        <v>0</v>
      </c>
      <c r="N41" s="404">
        <f t="shared" si="31"/>
        <v>0</v>
      </c>
      <c r="O41" s="381">
        <f t="shared" si="31"/>
        <v>0</v>
      </c>
      <c r="P41" s="381">
        <f t="shared" si="31"/>
        <v>0</v>
      </c>
      <c r="Q41" s="381">
        <f t="shared" si="31"/>
        <v>0</v>
      </c>
      <c r="R41" s="381">
        <f t="shared" si="31"/>
        <v>0</v>
      </c>
      <c r="S41" s="381">
        <f t="shared" si="31"/>
        <v>0</v>
      </c>
      <c r="T41" s="381">
        <f t="shared" si="31"/>
        <v>0</v>
      </c>
      <c r="U41" s="381">
        <f t="shared" si="31"/>
        <v>0</v>
      </c>
      <c r="V41" s="381">
        <f t="shared" si="31"/>
        <v>0</v>
      </c>
      <c r="W41" s="381">
        <f t="shared" si="31"/>
        <v>0</v>
      </c>
      <c r="X41" s="381">
        <f t="shared" si="31"/>
        <v>0</v>
      </c>
      <c r="Y41" s="405">
        <f t="shared" si="31"/>
        <v>0</v>
      </c>
      <c r="Z41" s="404">
        <f t="shared" si="31"/>
        <v>0</v>
      </c>
      <c r="AA41" s="381">
        <f t="shared" si="31"/>
        <v>0</v>
      </c>
      <c r="AB41" s="381">
        <f t="shared" si="31"/>
        <v>0</v>
      </c>
      <c r="AC41" s="405">
        <f t="shared" si="31"/>
        <v>0</v>
      </c>
      <c r="AD41" s="404">
        <f t="shared" si="31"/>
        <v>0</v>
      </c>
      <c r="AE41" s="381">
        <f t="shared" si="31"/>
        <v>0</v>
      </c>
      <c r="AF41" s="381">
        <f t="shared" si="31"/>
        <v>0</v>
      </c>
      <c r="AG41" s="405">
        <f t="shared" si="31"/>
        <v>0</v>
      </c>
      <c r="AH41" s="404">
        <f t="shared" si="31"/>
        <v>0</v>
      </c>
      <c r="AI41" s="381">
        <f t="shared" si="31"/>
        <v>0</v>
      </c>
      <c r="AJ41" s="381">
        <f t="shared" si="31"/>
        <v>0</v>
      </c>
      <c r="AK41" s="405">
        <f t="shared" si="31"/>
        <v>0</v>
      </c>
      <c r="AL41" s="218"/>
      <c r="AM41" s="212"/>
      <c r="AN41" s="212"/>
      <c r="AO41" s="212"/>
      <c r="AP41" s="264"/>
    </row>
    <row r="42" spans="1:42" ht="15.75" thickBot="1" x14ac:dyDescent="0.3">
      <c r="A42" s="489" t="s">
        <v>250</v>
      </c>
      <c r="B42" s="420">
        <f>IF(B41-B40=0,0,B41-B40+1)</f>
        <v>0</v>
      </c>
      <c r="C42" s="421">
        <f t="shared" ref="C42:AK42" si="32">IF(C41-C40=0,0,C41-C40+1)</f>
        <v>0</v>
      </c>
      <c r="D42" s="421">
        <f t="shared" si="32"/>
        <v>0</v>
      </c>
      <c r="E42" s="421">
        <f t="shared" si="32"/>
        <v>0</v>
      </c>
      <c r="F42" s="421">
        <f t="shared" si="32"/>
        <v>0</v>
      </c>
      <c r="G42" s="421">
        <f t="shared" si="32"/>
        <v>0</v>
      </c>
      <c r="H42" s="421">
        <f t="shared" si="32"/>
        <v>0</v>
      </c>
      <c r="I42" s="421">
        <f t="shared" si="32"/>
        <v>0</v>
      </c>
      <c r="J42" s="421">
        <f t="shared" si="32"/>
        <v>0</v>
      </c>
      <c r="K42" s="421">
        <f t="shared" si="32"/>
        <v>0</v>
      </c>
      <c r="L42" s="421">
        <f t="shared" si="32"/>
        <v>0</v>
      </c>
      <c r="M42" s="422">
        <f t="shared" si="32"/>
        <v>0</v>
      </c>
      <c r="N42" s="420">
        <f t="shared" si="32"/>
        <v>0</v>
      </c>
      <c r="O42" s="421">
        <f t="shared" si="32"/>
        <v>0</v>
      </c>
      <c r="P42" s="421">
        <f t="shared" si="32"/>
        <v>0</v>
      </c>
      <c r="Q42" s="421">
        <f t="shared" si="32"/>
        <v>0</v>
      </c>
      <c r="R42" s="421">
        <f t="shared" si="32"/>
        <v>0</v>
      </c>
      <c r="S42" s="421">
        <f t="shared" si="32"/>
        <v>0</v>
      </c>
      <c r="T42" s="421">
        <f t="shared" si="32"/>
        <v>0</v>
      </c>
      <c r="U42" s="421">
        <f t="shared" si="32"/>
        <v>0</v>
      </c>
      <c r="V42" s="421">
        <f t="shared" si="32"/>
        <v>0</v>
      </c>
      <c r="W42" s="421">
        <f t="shared" si="32"/>
        <v>0</v>
      </c>
      <c r="X42" s="421">
        <f t="shared" si="32"/>
        <v>0</v>
      </c>
      <c r="Y42" s="422">
        <f t="shared" si="32"/>
        <v>0</v>
      </c>
      <c r="Z42" s="420">
        <f t="shared" si="32"/>
        <v>0</v>
      </c>
      <c r="AA42" s="421">
        <f t="shared" si="32"/>
        <v>0</v>
      </c>
      <c r="AB42" s="421">
        <f t="shared" si="32"/>
        <v>0</v>
      </c>
      <c r="AC42" s="422">
        <f t="shared" si="32"/>
        <v>0</v>
      </c>
      <c r="AD42" s="420">
        <f t="shared" si="32"/>
        <v>0</v>
      </c>
      <c r="AE42" s="421">
        <f t="shared" si="32"/>
        <v>0</v>
      </c>
      <c r="AF42" s="421">
        <f t="shared" si="32"/>
        <v>0</v>
      </c>
      <c r="AG42" s="422">
        <f t="shared" si="32"/>
        <v>0</v>
      </c>
      <c r="AH42" s="420">
        <f t="shared" si="32"/>
        <v>0</v>
      </c>
      <c r="AI42" s="421">
        <f t="shared" si="32"/>
        <v>0</v>
      </c>
      <c r="AJ42" s="421">
        <f t="shared" si="32"/>
        <v>0</v>
      </c>
      <c r="AK42" s="422">
        <f t="shared" si="32"/>
        <v>0</v>
      </c>
      <c r="AL42" s="488"/>
      <c r="AM42" s="485"/>
      <c r="AN42" s="485"/>
      <c r="AO42" s="485"/>
      <c r="AP42" s="486"/>
    </row>
  </sheetData>
  <sheetProtection password="B210" sheet="1"/>
  <mergeCells count="6">
    <mergeCell ref="AH6:AK6"/>
    <mergeCell ref="A6:A7"/>
    <mergeCell ref="B6:M6"/>
    <mergeCell ref="N6:Y6"/>
    <mergeCell ref="Z6:AC6"/>
    <mergeCell ref="AD6:AG6"/>
  </mergeCells>
  <pageMargins left="0.7" right="0.7" top="0.78740157499999996" bottom="0.78740157499999996"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CC"/>
  </sheetPr>
  <dimension ref="A1:AP21"/>
  <sheetViews>
    <sheetView workbookViewId="0">
      <pane xSplit="1" ySplit="7" topLeftCell="B8" activePane="bottomRight" state="frozen"/>
      <selection sqref="A1:E1"/>
      <selection pane="topRight" sqref="A1:E1"/>
      <selection pane="bottomLeft" sqref="A1:E1"/>
      <selection pane="bottomRight" activeCell="B3" sqref="B3"/>
    </sheetView>
  </sheetViews>
  <sheetFormatPr baseColWidth="10" defaultRowHeight="15" x14ac:dyDescent="0.25"/>
  <cols>
    <col min="1" max="1" width="51.140625" customWidth="1"/>
    <col min="2" max="2" width="16.42578125" customWidth="1"/>
    <col min="38" max="42" width="12.7109375" customWidth="1"/>
  </cols>
  <sheetData>
    <row r="1" spans="1:42" s="2" customFormat="1" ht="15.75" x14ac:dyDescent="0.25">
      <c r="A1" s="3" t="s">
        <v>13</v>
      </c>
      <c r="B1" s="3">
        <f>Name</f>
        <v>0</v>
      </c>
    </row>
    <row r="2" spans="1:42" s="2" customFormat="1" ht="15.75" x14ac:dyDescent="0.25">
      <c r="A2" s="3" t="str">
        <f>IF(AND(Antragsnummer&lt;&gt;"",PV_Nummer&lt;&gt;""),"Antragsnummern:","Antragsnummer:")</f>
        <v>Antragsnummer:</v>
      </c>
      <c r="B2" s="144">
        <f>IF(AND(PV_Nummer&lt;&gt;"",Antragsnummer&lt;&gt;""),PV_Nummer&amp;" / "&amp;Antragsnummer,IF(Antragsnummer="",PV_Nummer,Antragsnummer))</f>
        <v>0</v>
      </c>
      <c r="G2" s="191"/>
    </row>
    <row r="3" spans="1:42" s="2" customFormat="1" ht="12.75" x14ac:dyDescent="0.2"/>
    <row r="4" spans="1:42" s="2" customFormat="1" ht="15.75" x14ac:dyDescent="0.25">
      <c r="A4" s="4" t="s">
        <v>464</v>
      </c>
    </row>
    <row r="5" spans="1:42" s="2" customFormat="1" ht="13.5" thickBot="1" x14ac:dyDescent="0.25"/>
    <row r="6" spans="1:42" s="195" customFormat="1" ht="12.75" x14ac:dyDescent="0.25">
      <c r="A6" s="914" t="s">
        <v>97</v>
      </c>
      <c r="B6" s="916" t="s">
        <v>146</v>
      </c>
      <c r="C6" s="917"/>
      <c r="D6" s="917"/>
      <c r="E6" s="917"/>
      <c r="F6" s="917"/>
      <c r="G6" s="917"/>
      <c r="H6" s="917"/>
      <c r="I6" s="917"/>
      <c r="J6" s="917"/>
      <c r="K6" s="917"/>
      <c r="L6" s="917"/>
      <c r="M6" s="918"/>
      <c r="N6" s="919" t="s">
        <v>147</v>
      </c>
      <c r="O6" s="917"/>
      <c r="P6" s="917"/>
      <c r="Q6" s="917"/>
      <c r="R6" s="917"/>
      <c r="S6" s="917"/>
      <c r="T6" s="917"/>
      <c r="U6" s="917"/>
      <c r="V6" s="917"/>
      <c r="W6" s="917"/>
      <c r="X6" s="917"/>
      <c r="Y6" s="918"/>
      <c r="Z6" s="916" t="s">
        <v>148</v>
      </c>
      <c r="AA6" s="917"/>
      <c r="AB6" s="917"/>
      <c r="AC6" s="918"/>
      <c r="AD6" s="911" t="s">
        <v>149</v>
      </c>
      <c r="AE6" s="912"/>
      <c r="AF6" s="912"/>
      <c r="AG6" s="913"/>
      <c r="AH6" s="911" t="s">
        <v>150</v>
      </c>
      <c r="AI6" s="912"/>
      <c r="AJ6" s="912"/>
      <c r="AK6" s="920"/>
      <c r="AL6" s="727">
        <f>YEAR(M7)</f>
        <v>1900</v>
      </c>
      <c r="AM6" s="725">
        <f>AL6+1</f>
        <v>1901</v>
      </c>
      <c r="AN6" s="725">
        <f>AM6+1</f>
        <v>1902</v>
      </c>
      <c r="AO6" s="725">
        <f>AN6+1</f>
        <v>1903</v>
      </c>
      <c r="AP6" s="726">
        <f>AO6+1</f>
        <v>1904</v>
      </c>
    </row>
    <row r="7" spans="1:42" s="195" customFormat="1" ht="27.75" customHeight="1" thickBot="1" x14ac:dyDescent="0.3">
      <c r="A7" s="921"/>
      <c r="B7" s="530">
        <f t="shared" ref="B7:L7" si="0">IF(C7="-","-",IF(DATE(YEAR(C7),MONTH(C7),1)-1&lt;Datum_Planungsbeginn,"-",DATE(YEAR(C7),MONTH(C7)-1,DAY(C7))))</f>
        <v>1</v>
      </c>
      <c r="C7" s="196">
        <f t="shared" si="0"/>
        <v>32</v>
      </c>
      <c r="D7" s="196">
        <f t="shared" si="0"/>
        <v>61</v>
      </c>
      <c r="E7" s="196">
        <f t="shared" si="0"/>
        <v>92</v>
      </c>
      <c r="F7" s="196">
        <f t="shared" si="0"/>
        <v>122</v>
      </c>
      <c r="G7" s="196">
        <f t="shared" si="0"/>
        <v>153</v>
      </c>
      <c r="H7" s="196">
        <f t="shared" si="0"/>
        <v>183</v>
      </c>
      <c r="I7" s="196">
        <f t="shared" si="0"/>
        <v>214</v>
      </c>
      <c r="J7" s="196">
        <f t="shared" si="0"/>
        <v>245</v>
      </c>
      <c r="K7" s="196">
        <f t="shared" si="0"/>
        <v>275</v>
      </c>
      <c r="L7" s="196">
        <f t="shared" si="0"/>
        <v>306</v>
      </c>
      <c r="M7" s="200">
        <f>DATE(YEAR(Datum_Ende_Planjahr_1),MONTH(Datum_Ende_Planjahr_1),1)</f>
        <v>336</v>
      </c>
      <c r="N7" s="834">
        <f>DATE(YEAR(M7),MONTH(M7)+1,DAY(M7))</f>
        <v>367</v>
      </c>
      <c r="O7" s="199">
        <f t="shared" ref="O7:Y7" si="1">DATE(YEAR(N7),MONTH(N7)+1,DAY(N7))</f>
        <v>398</v>
      </c>
      <c r="P7" s="199">
        <f t="shared" si="1"/>
        <v>426</v>
      </c>
      <c r="Q7" s="199">
        <f t="shared" si="1"/>
        <v>457</v>
      </c>
      <c r="R7" s="199">
        <f t="shared" si="1"/>
        <v>487</v>
      </c>
      <c r="S7" s="199">
        <f t="shared" si="1"/>
        <v>518</v>
      </c>
      <c r="T7" s="199">
        <f t="shared" si="1"/>
        <v>548</v>
      </c>
      <c r="U7" s="199">
        <f t="shared" si="1"/>
        <v>579</v>
      </c>
      <c r="V7" s="199">
        <f t="shared" si="1"/>
        <v>610</v>
      </c>
      <c r="W7" s="199">
        <f t="shared" si="1"/>
        <v>640</v>
      </c>
      <c r="X7" s="199">
        <f t="shared" si="1"/>
        <v>671</v>
      </c>
      <c r="Y7" s="200">
        <f t="shared" si="1"/>
        <v>701</v>
      </c>
      <c r="Z7" s="204" t="str">
        <f>TEXT(DATE(YEAR(Y7),MONTH(Y7)+1,DAY(Y7)),"MMM. JJJJ")&amp;" - "&amp;TEXT(DATE(YEAR(Y7),MONTH(Y7)+3,DAY(Y7)),"MMM. JJJJ")</f>
        <v>Jan. 1902 - Mrz. 1902</v>
      </c>
      <c r="AA7" s="202" t="str">
        <f>TEXT(DATE(YEAR(Y7),MONTH(Y7)+4,DAY(Y7)),"MMM. JJJJ")&amp;" - "&amp;TEXT(DATE(YEAR(Y7),MONTH(Y7)+6,DAY(Y7)),"MMM. JJJJ")</f>
        <v>Apr. 1902 - Jun. 1902</v>
      </c>
      <c r="AB7" s="202" t="str">
        <f>TEXT(DATE(YEAR(Y7),MONTH(Y7)+7,DAY(Y7)),"MMM. JJJJ")&amp;" - "&amp;TEXT(DATE(YEAR(Y7),MONTH(Y7)+9,DAY(Y7)),"MMM. JJJJ")</f>
        <v>Jul. 1902 - Sep. 1902</v>
      </c>
      <c r="AC7" s="203" t="str">
        <f>TEXT(DATE(YEAR(Y7),MONTH(Y7)+10,DAY(Y7)),"MMM. JJJJ")&amp;" - "&amp;TEXT(DATE(YEAR(Y7),MONTH(Y7)+12,DAY(Y7)),"MMM. JJJJ")</f>
        <v>Okt. 1902 - Dez. 1902</v>
      </c>
      <c r="AD7" s="204" t="str">
        <f>TEXT(DATE(YEAR(Y7),MONTH(Y7)+13,DAY(Y7)),"MMM. JJJJ")&amp;" - "&amp;TEXT(DATE(YEAR(Y7),MONTH(Y7)+15,DAY(Y7)),"MMM. JJJJ")</f>
        <v>Jan. 1903 - Mrz. 1903</v>
      </c>
      <c r="AE7" s="202" t="str">
        <f>TEXT(DATE(YEAR(Y7),MONTH(Y7)+16,DAY(Y7)),"MMM. JJJJ")&amp;" - "&amp;TEXT(DATE(YEAR(Y7),MONTH(Y7)+18,DAY(Y7)),"MMM. JJJJ")</f>
        <v>Apr. 1903 - Jun. 1903</v>
      </c>
      <c r="AF7" s="202" t="str">
        <f>TEXT(DATE(YEAR(Y7),MONTH(Y7)+19,DAY(Y7)),"MMM. JJJJ")&amp;" - "&amp;TEXT(DATE(YEAR(Y7),MONTH(Y7)+21,DAY(Y7)),"MMM. JJJJ")</f>
        <v>Jul. 1903 - Sep. 1903</v>
      </c>
      <c r="AG7" s="205" t="str">
        <f>TEXT(DATE(YEAR(Y7),MONTH(Y7)+22,DAY(Y7)),"MMM. JJJJ")&amp;" - "&amp;TEXT(DATE(YEAR(Y7),MONTH(Y7)+24,DAY(Y7)),"MMM. JJJJ")</f>
        <v>Okt. 1903 - Dez. 1903</v>
      </c>
      <c r="AH7" s="204" t="str">
        <f>TEXT(DATE(YEAR(Y7),MONTH(Y7)+25,DAY(Y7)),"MMM. JJJJ")&amp;" - "&amp;TEXT(DATE(YEAR(Y7),MONTH(Y7)+27,DAY(Y7)),"MMM. JJJJ")</f>
        <v>Jan. 1904 - Mrz. 1904</v>
      </c>
      <c r="AI7" s="202" t="str">
        <f>TEXT(DATE(YEAR(Y7),MONTH(Y7)+28,DAY(Y7)),"MMM. JJJJ")&amp;" - "&amp;TEXT(DATE(YEAR(Y7),MONTH(Y7)+30,DAY(Y7)),"MMM. JJJJ")</f>
        <v>Apr. 1904 - Jun. 1904</v>
      </c>
      <c r="AJ7" s="202" t="str">
        <f>TEXT(DATE(YEAR(Y7),MONTH(Y7)+31,DAY(Y7)),"MMM. JJJJ")&amp;" - "&amp;TEXT(DATE(YEAR(Y7),MONTH(Y7)+33,DAY(Y7)),"MMM. JJJJ")</f>
        <v>Jul. 1904 - Sep. 1904</v>
      </c>
      <c r="AK7" s="203" t="str">
        <f>TEXT(DATE(YEAR(Y7),MONTH(Y7)+34,DAY(Y7)),"MMM. JJJJ")&amp;" - "&amp;TEXT(DATE(YEAR(Y7),MONTH(Y7)+36,DAY(Y7)),"MMM. JJJJ")</f>
        <v>Okt. 1904 - Dez. 1904</v>
      </c>
      <c r="AL7" s="733" t="s">
        <v>100</v>
      </c>
      <c r="AM7" s="207" t="s">
        <v>100</v>
      </c>
      <c r="AN7" s="207" t="s">
        <v>100</v>
      </c>
      <c r="AO7" s="207" t="s">
        <v>100</v>
      </c>
      <c r="AP7" s="208" t="s">
        <v>100</v>
      </c>
    </row>
    <row r="8" spans="1:42" s="2" customFormat="1" ht="12.75" customHeight="1" x14ac:dyDescent="0.2">
      <c r="A8" s="58" t="s">
        <v>278</v>
      </c>
      <c r="B8" s="835"/>
      <c r="C8" s="836"/>
      <c r="D8" s="836"/>
      <c r="E8" s="836"/>
      <c r="F8" s="836"/>
      <c r="G8" s="836"/>
      <c r="H8" s="836"/>
      <c r="I8" s="836"/>
      <c r="J8" s="836"/>
      <c r="K8" s="836"/>
      <c r="L8" s="836"/>
      <c r="M8" s="837"/>
      <c r="N8" s="649"/>
      <c r="O8" s="668"/>
      <c r="P8" s="668"/>
      <c r="Q8" s="668"/>
      <c r="R8" s="668"/>
      <c r="S8" s="668"/>
      <c r="T8" s="668"/>
      <c r="U8" s="668"/>
      <c r="V8" s="668"/>
      <c r="W8" s="668"/>
      <c r="X8" s="668"/>
      <c r="Y8" s="669"/>
      <c r="Z8" s="649"/>
      <c r="AA8" s="668"/>
      <c r="AB8" s="668"/>
      <c r="AC8" s="669"/>
      <c r="AD8" s="649"/>
      <c r="AE8" s="668"/>
      <c r="AF8" s="668"/>
      <c r="AG8" s="669"/>
      <c r="AH8" s="649"/>
      <c r="AI8" s="668"/>
      <c r="AJ8" s="668"/>
      <c r="AK8" s="669"/>
      <c r="AL8" s="332">
        <f>SUM(B8:M8)</f>
        <v>0</v>
      </c>
      <c r="AM8" s="216">
        <f>SUM(N8:Y8)</f>
        <v>0</v>
      </c>
      <c r="AN8" s="216">
        <f>SUM(Z8:AC8)</f>
        <v>0</v>
      </c>
      <c r="AO8" s="216">
        <f>SUM(AD8:AG8)</f>
        <v>0</v>
      </c>
      <c r="AP8" s="217">
        <f>SUM(AH8:AK8)</f>
        <v>0</v>
      </c>
    </row>
    <row r="9" spans="1:42" s="2" customFormat="1" ht="12.75" customHeight="1" x14ac:dyDescent="0.2">
      <c r="A9" s="181" t="s">
        <v>418</v>
      </c>
      <c r="B9" s="739">
        <f t="shared" ref="B9:AK9" si="2">B8-B11-B10</f>
        <v>0</v>
      </c>
      <c r="C9" s="802">
        <f t="shared" si="2"/>
        <v>0</v>
      </c>
      <c r="D9" s="802">
        <f t="shared" si="2"/>
        <v>0</v>
      </c>
      <c r="E9" s="802">
        <f t="shared" si="2"/>
        <v>0</v>
      </c>
      <c r="F9" s="802">
        <f t="shared" si="2"/>
        <v>0</v>
      </c>
      <c r="G9" s="802">
        <f t="shared" si="2"/>
        <v>0</v>
      </c>
      <c r="H9" s="802">
        <f t="shared" si="2"/>
        <v>0</v>
      </c>
      <c r="I9" s="802">
        <f t="shared" si="2"/>
        <v>0</v>
      </c>
      <c r="J9" s="802">
        <f t="shared" si="2"/>
        <v>0</v>
      </c>
      <c r="K9" s="802">
        <f t="shared" si="2"/>
        <v>0</v>
      </c>
      <c r="L9" s="802">
        <f t="shared" si="2"/>
        <v>0</v>
      </c>
      <c r="M9" s="803">
        <f t="shared" si="2"/>
        <v>0</v>
      </c>
      <c r="N9" s="739">
        <f t="shared" si="2"/>
        <v>0</v>
      </c>
      <c r="O9" s="802">
        <f t="shared" si="2"/>
        <v>0</v>
      </c>
      <c r="P9" s="802">
        <f t="shared" si="2"/>
        <v>0</v>
      </c>
      <c r="Q9" s="802">
        <f t="shared" si="2"/>
        <v>0</v>
      </c>
      <c r="R9" s="802">
        <f t="shared" si="2"/>
        <v>0</v>
      </c>
      <c r="S9" s="802">
        <f t="shared" si="2"/>
        <v>0</v>
      </c>
      <c r="T9" s="802">
        <f t="shared" si="2"/>
        <v>0</v>
      </c>
      <c r="U9" s="802">
        <f t="shared" si="2"/>
        <v>0</v>
      </c>
      <c r="V9" s="802">
        <f t="shared" si="2"/>
        <v>0</v>
      </c>
      <c r="W9" s="802">
        <f t="shared" si="2"/>
        <v>0</v>
      </c>
      <c r="X9" s="802">
        <f t="shared" si="2"/>
        <v>0</v>
      </c>
      <c r="Y9" s="803">
        <f t="shared" si="2"/>
        <v>0</v>
      </c>
      <c r="Z9" s="739">
        <f t="shared" si="2"/>
        <v>0</v>
      </c>
      <c r="AA9" s="802">
        <f t="shared" si="2"/>
        <v>0</v>
      </c>
      <c r="AB9" s="802">
        <f t="shared" si="2"/>
        <v>0</v>
      </c>
      <c r="AC9" s="803">
        <f t="shared" si="2"/>
        <v>0</v>
      </c>
      <c r="AD9" s="739">
        <f t="shared" si="2"/>
        <v>0</v>
      </c>
      <c r="AE9" s="802">
        <f t="shared" si="2"/>
        <v>0</v>
      </c>
      <c r="AF9" s="802">
        <f t="shared" si="2"/>
        <v>0</v>
      </c>
      <c r="AG9" s="803">
        <f t="shared" si="2"/>
        <v>0</v>
      </c>
      <c r="AH9" s="739">
        <f t="shared" si="2"/>
        <v>0</v>
      </c>
      <c r="AI9" s="802">
        <f t="shared" si="2"/>
        <v>0</v>
      </c>
      <c r="AJ9" s="802">
        <f t="shared" si="2"/>
        <v>0</v>
      </c>
      <c r="AK9" s="803">
        <f t="shared" si="2"/>
        <v>0</v>
      </c>
      <c r="AL9" s="244">
        <f>SUM(B9:M9)</f>
        <v>0</v>
      </c>
      <c r="AM9" s="83">
        <f>SUM(N9:Y9)</f>
        <v>0</v>
      </c>
      <c r="AN9" s="83">
        <f>SUM(Z9:AC9)</f>
        <v>0</v>
      </c>
      <c r="AO9" s="83">
        <f>SUM(AD9:AG9)</f>
        <v>0</v>
      </c>
      <c r="AP9" s="85">
        <f>SUM(AH9:AK9)</f>
        <v>0</v>
      </c>
    </row>
    <row r="10" spans="1:42" s="2" customFormat="1" ht="12.75" customHeight="1" x14ac:dyDescent="0.2">
      <c r="A10" s="181" t="s">
        <v>419</v>
      </c>
      <c r="B10" s="650"/>
      <c r="C10" s="661"/>
      <c r="D10" s="661"/>
      <c r="E10" s="661"/>
      <c r="F10" s="661"/>
      <c r="G10" s="661"/>
      <c r="H10" s="661"/>
      <c r="I10" s="661"/>
      <c r="J10" s="661"/>
      <c r="K10" s="661"/>
      <c r="L10" s="661"/>
      <c r="M10" s="662"/>
      <c r="N10" s="650"/>
      <c r="O10" s="661"/>
      <c r="P10" s="661"/>
      <c r="Q10" s="661"/>
      <c r="R10" s="661"/>
      <c r="S10" s="661"/>
      <c r="T10" s="661"/>
      <c r="U10" s="661"/>
      <c r="V10" s="661"/>
      <c r="W10" s="661"/>
      <c r="X10" s="661"/>
      <c r="Y10" s="662"/>
      <c r="Z10" s="650"/>
      <c r="AA10" s="661"/>
      <c r="AB10" s="661"/>
      <c r="AC10" s="662"/>
      <c r="AD10" s="650"/>
      <c r="AE10" s="661"/>
      <c r="AF10" s="661"/>
      <c r="AG10" s="662"/>
      <c r="AH10" s="650"/>
      <c r="AI10" s="661"/>
      <c r="AJ10" s="661"/>
      <c r="AK10" s="662"/>
      <c r="AL10" s="244">
        <f>SUM(B10:M10)</f>
        <v>0</v>
      </c>
      <c r="AM10" s="83">
        <f>SUM(N10:Y10)</f>
        <v>0</v>
      </c>
      <c r="AN10" s="83">
        <f>SUM(Z10:AC10)</f>
        <v>0</v>
      </c>
      <c r="AO10" s="83">
        <f>SUM(AD10:AG10)</f>
        <v>0</v>
      </c>
      <c r="AP10" s="85">
        <f>SUM(AH10:AK10)</f>
        <v>0</v>
      </c>
    </row>
    <row r="11" spans="1:42" s="2" customFormat="1" ht="12.75" customHeight="1" thickBot="1" x14ac:dyDescent="0.25">
      <c r="A11" s="810" t="s">
        <v>433</v>
      </c>
      <c r="B11" s="690"/>
      <c r="C11" s="688"/>
      <c r="D11" s="688"/>
      <c r="E11" s="688"/>
      <c r="F11" s="688"/>
      <c r="G11" s="688"/>
      <c r="H11" s="688"/>
      <c r="I11" s="688"/>
      <c r="J11" s="688"/>
      <c r="K11" s="688"/>
      <c r="L11" s="688"/>
      <c r="M11" s="691"/>
      <c r="N11" s="690"/>
      <c r="O11" s="688"/>
      <c r="P11" s="688"/>
      <c r="Q11" s="688"/>
      <c r="R11" s="688"/>
      <c r="S11" s="688"/>
      <c r="T11" s="688"/>
      <c r="U11" s="688"/>
      <c r="V11" s="688"/>
      <c r="W11" s="688"/>
      <c r="X11" s="688"/>
      <c r="Y11" s="691"/>
      <c r="Z11" s="692"/>
      <c r="AA11" s="693"/>
      <c r="AB11" s="693"/>
      <c r="AC11" s="694"/>
      <c r="AD11" s="692"/>
      <c r="AE11" s="693"/>
      <c r="AF11" s="693"/>
      <c r="AG11" s="694"/>
      <c r="AH11" s="692"/>
      <c r="AI11" s="693"/>
      <c r="AJ11" s="693"/>
      <c r="AK11" s="694"/>
      <c r="AL11" s="811">
        <f>SUM(B11:M11)</f>
        <v>0</v>
      </c>
      <c r="AM11" s="87">
        <f>SUM(N11:Y11)</f>
        <v>0</v>
      </c>
      <c r="AN11" s="87">
        <f>SUM(Z11:AC11)</f>
        <v>0</v>
      </c>
      <c r="AO11" s="87">
        <f>SUM(AD11:AG11)</f>
        <v>0</v>
      </c>
      <c r="AP11" s="88">
        <f>SUM(AH11:AK11)</f>
        <v>0</v>
      </c>
    </row>
    <row r="12" spans="1:42" s="8" customFormat="1" ht="12.75" customHeight="1" thickBot="1" x14ac:dyDescent="0.25">
      <c r="A12" s="809" t="s">
        <v>432</v>
      </c>
      <c r="B12" s="563">
        <f>SUM(B9:B11)</f>
        <v>0</v>
      </c>
      <c r="C12" s="358">
        <f t="shared" ref="C12:AK12" si="3">SUM(C9:C11)</f>
        <v>0</v>
      </c>
      <c r="D12" s="358">
        <f t="shared" si="3"/>
        <v>0</v>
      </c>
      <c r="E12" s="358">
        <f t="shared" si="3"/>
        <v>0</v>
      </c>
      <c r="F12" s="358">
        <f t="shared" si="3"/>
        <v>0</v>
      </c>
      <c r="G12" s="358">
        <f t="shared" si="3"/>
        <v>0</v>
      </c>
      <c r="H12" s="358">
        <f t="shared" si="3"/>
        <v>0</v>
      </c>
      <c r="I12" s="358">
        <f t="shared" si="3"/>
        <v>0</v>
      </c>
      <c r="J12" s="358">
        <f t="shared" si="3"/>
        <v>0</v>
      </c>
      <c r="K12" s="358">
        <f t="shared" si="3"/>
        <v>0</v>
      </c>
      <c r="L12" s="358">
        <f t="shared" si="3"/>
        <v>0</v>
      </c>
      <c r="M12" s="844">
        <f t="shared" si="3"/>
        <v>0</v>
      </c>
      <c r="N12" s="563">
        <f t="shared" si="3"/>
        <v>0</v>
      </c>
      <c r="O12" s="358">
        <f t="shared" si="3"/>
        <v>0</v>
      </c>
      <c r="P12" s="358">
        <f t="shared" si="3"/>
        <v>0</v>
      </c>
      <c r="Q12" s="358">
        <f t="shared" si="3"/>
        <v>0</v>
      </c>
      <c r="R12" s="358">
        <f t="shared" si="3"/>
        <v>0</v>
      </c>
      <c r="S12" s="358">
        <f t="shared" si="3"/>
        <v>0</v>
      </c>
      <c r="T12" s="358">
        <f t="shared" si="3"/>
        <v>0</v>
      </c>
      <c r="U12" s="358">
        <f t="shared" si="3"/>
        <v>0</v>
      </c>
      <c r="V12" s="358">
        <f t="shared" si="3"/>
        <v>0</v>
      </c>
      <c r="W12" s="358">
        <f t="shared" si="3"/>
        <v>0</v>
      </c>
      <c r="X12" s="358">
        <f t="shared" si="3"/>
        <v>0</v>
      </c>
      <c r="Y12" s="564">
        <f t="shared" si="3"/>
        <v>0</v>
      </c>
      <c r="Z12" s="563">
        <f t="shared" si="3"/>
        <v>0</v>
      </c>
      <c r="AA12" s="358">
        <f t="shared" si="3"/>
        <v>0</v>
      </c>
      <c r="AB12" s="358">
        <f t="shared" si="3"/>
        <v>0</v>
      </c>
      <c r="AC12" s="564">
        <f t="shared" si="3"/>
        <v>0</v>
      </c>
      <c r="AD12" s="563">
        <f t="shared" si="3"/>
        <v>0</v>
      </c>
      <c r="AE12" s="358">
        <f t="shared" si="3"/>
        <v>0</v>
      </c>
      <c r="AF12" s="358">
        <f t="shared" si="3"/>
        <v>0</v>
      </c>
      <c r="AG12" s="564">
        <f t="shared" si="3"/>
        <v>0</v>
      </c>
      <c r="AH12" s="563">
        <f t="shared" si="3"/>
        <v>0</v>
      </c>
      <c r="AI12" s="358">
        <f t="shared" si="3"/>
        <v>0</v>
      </c>
      <c r="AJ12" s="358">
        <f t="shared" si="3"/>
        <v>0</v>
      </c>
      <c r="AK12" s="564">
        <f t="shared" si="3"/>
        <v>0</v>
      </c>
      <c r="AL12" s="563">
        <f>SUM(AL9:AL11)</f>
        <v>0</v>
      </c>
      <c r="AM12" s="358">
        <f>SUM(AM9:AM11)</f>
        <v>0</v>
      </c>
      <c r="AN12" s="358">
        <f>SUM(AN9:AN11)</f>
        <v>0</v>
      </c>
      <c r="AO12" s="358">
        <f>SUM(AO9:AO11)</f>
        <v>0</v>
      </c>
      <c r="AP12" s="564">
        <f>SUM(AP9:AP11)</f>
        <v>0</v>
      </c>
    </row>
    <row r="13" spans="1:42" s="312" customFormat="1" ht="12.75" hidden="1" customHeight="1" x14ac:dyDescent="0.2">
      <c r="A13" s="804" t="s">
        <v>213</v>
      </c>
      <c r="B13" s="805"/>
      <c r="C13" s="806"/>
      <c r="D13" s="806"/>
      <c r="E13" s="806"/>
      <c r="F13" s="806"/>
      <c r="G13" s="806"/>
      <c r="H13" s="806"/>
      <c r="I13" s="806"/>
      <c r="J13" s="806"/>
      <c r="K13" s="806"/>
      <c r="L13" s="806"/>
      <c r="M13" s="807"/>
      <c r="N13" s="805"/>
      <c r="O13" s="806"/>
      <c r="P13" s="806"/>
      <c r="Q13" s="806"/>
      <c r="R13" s="806"/>
      <c r="S13" s="806"/>
      <c r="T13" s="806"/>
      <c r="U13" s="806"/>
      <c r="V13" s="806"/>
      <c r="W13" s="806"/>
      <c r="X13" s="806"/>
      <c r="Y13" s="807"/>
      <c r="Z13" s="805"/>
      <c r="AA13" s="806"/>
      <c r="AB13" s="806"/>
      <c r="AC13" s="807"/>
      <c r="AD13" s="805"/>
      <c r="AE13" s="806"/>
      <c r="AF13" s="806"/>
      <c r="AG13" s="807"/>
      <c r="AH13" s="805"/>
      <c r="AI13" s="806"/>
      <c r="AJ13" s="806"/>
      <c r="AK13" s="807"/>
      <c r="AL13" s="808">
        <f>SUM(B13:M13)</f>
        <v>0</v>
      </c>
      <c r="AM13" s="737">
        <f>SUM(N13:Y13)</f>
        <v>0</v>
      </c>
      <c r="AN13" s="737">
        <f>SUM(Z13:AC13)</f>
        <v>0</v>
      </c>
      <c r="AO13" s="737">
        <f>SUM(AD13:AG13)</f>
        <v>0</v>
      </c>
      <c r="AP13" s="738">
        <f>SUM(AH13:AK13)</f>
        <v>0</v>
      </c>
    </row>
    <row r="14" spans="1:42" s="312" customFormat="1" ht="12.75" hidden="1" customHeight="1" x14ac:dyDescent="0.2">
      <c r="A14" s="308" t="s">
        <v>214</v>
      </c>
      <c r="B14" s="664"/>
      <c r="C14" s="665"/>
      <c r="D14" s="665"/>
      <c r="E14" s="665"/>
      <c r="F14" s="665"/>
      <c r="G14" s="665"/>
      <c r="H14" s="665"/>
      <c r="I14" s="665"/>
      <c r="J14" s="665"/>
      <c r="K14" s="665"/>
      <c r="L14" s="665"/>
      <c r="M14" s="666"/>
      <c r="N14" s="664"/>
      <c r="O14" s="665"/>
      <c r="P14" s="665"/>
      <c r="Q14" s="665"/>
      <c r="R14" s="665"/>
      <c r="S14" s="665"/>
      <c r="T14" s="665"/>
      <c r="U14" s="665"/>
      <c r="V14" s="665"/>
      <c r="W14" s="665"/>
      <c r="X14" s="665"/>
      <c r="Y14" s="666"/>
      <c r="Z14" s="664"/>
      <c r="AA14" s="665"/>
      <c r="AB14" s="665"/>
      <c r="AC14" s="666"/>
      <c r="AD14" s="664"/>
      <c r="AE14" s="665"/>
      <c r="AF14" s="665"/>
      <c r="AG14" s="666"/>
      <c r="AH14" s="664"/>
      <c r="AI14" s="665"/>
      <c r="AJ14" s="665"/>
      <c r="AK14" s="666"/>
      <c r="AL14" s="244">
        <f>SUM(B14:M14)</f>
        <v>0</v>
      </c>
      <c r="AM14" s="83">
        <f>SUM(N14:Y14)</f>
        <v>0</v>
      </c>
      <c r="AN14" s="83">
        <f>SUM(Z14:AC14)</f>
        <v>0</v>
      </c>
      <c r="AO14" s="83">
        <f>SUM(AD14:AG14)</f>
        <v>0</v>
      </c>
      <c r="AP14" s="85">
        <f>SUM(AH14:AK14)</f>
        <v>0</v>
      </c>
    </row>
    <row r="15" spans="1:42" s="312" customFormat="1" ht="12.75" hidden="1" customHeight="1" thickBot="1" x14ac:dyDescent="0.25">
      <c r="A15" s="812" t="s">
        <v>215</v>
      </c>
      <c r="B15" s="328">
        <f>SUM($B$13:B13)-SUM($B$14:B14)</f>
        <v>0</v>
      </c>
      <c r="C15" s="327">
        <f>SUM($B$13:C13)-SUM($B$14:C14)</f>
        <v>0</v>
      </c>
      <c r="D15" s="327">
        <f>SUM($B$13:D13)-SUM($B$14:D14)</f>
        <v>0</v>
      </c>
      <c r="E15" s="327">
        <f>SUM($B$13:E13)-SUM($B$14:E14)</f>
        <v>0</v>
      </c>
      <c r="F15" s="327">
        <f>SUM($B$13:F13)-SUM($B$14:F14)</f>
        <v>0</v>
      </c>
      <c r="G15" s="327">
        <f>SUM($B$13:G13)-SUM($B$14:G14)</f>
        <v>0</v>
      </c>
      <c r="H15" s="327">
        <f>SUM($B$13:H13)-SUM($B$14:H14)</f>
        <v>0</v>
      </c>
      <c r="I15" s="327">
        <f>SUM($B$13:I13)-SUM($B$14:I14)</f>
        <v>0</v>
      </c>
      <c r="J15" s="327">
        <f>SUM($B$13:J13)-SUM($B$14:J14)</f>
        <v>0</v>
      </c>
      <c r="K15" s="327">
        <f>SUM($B$13:K13)-SUM($B$14:K14)</f>
        <v>0</v>
      </c>
      <c r="L15" s="327">
        <f>SUM($B$13:L13)-SUM($B$14:L14)</f>
        <v>0</v>
      </c>
      <c r="M15" s="329">
        <f>SUM($B$13:M13)-SUM($B$14:M14)</f>
        <v>0</v>
      </c>
      <c r="N15" s="328">
        <f>SUM($B$13:N13)-SUM($B$14:N14)</f>
        <v>0</v>
      </c>
      <c r="O15" s="327">
        <f>SUM($B$13:O13)-SUM($B$14:O14)</f>
        <v>0</v>
      </c>
      <c r="P15" s="327">
        <f>SUM($B$13:P13)-SUM($B$14:P14)</f>
        <v>0</v>
      </c>
      <c r="Q15" s="327">
        <f>SUM($B$13:Q13)-SUM($B$14:Q14)</f>
        <v>0</v>
      </c>
      <c r="R15" s="327">
        <f>SUM($B$13:R13)-SUM($B$14:R14)</f>
        <v>0</v>
      </c>
      <c r="S15" s="327">
        <f>SUM($B$13:S13)-SUM($B$14:S14)</f>
        <v>0</v>
      </c>
      <c r="T15" s="327">
        <f>SUM($B$13:T13)-SUM($B$14:T14)</f>
        <v>0</v>
      </c>
      <c r="U15" s="327">
        <f>SUM($B$13:U13)-SUM($B$14:U14)</f>
        <v>0</v>
      </c>
      <c r="V15" s="327">
        <f>SUM($B$13:V13)-SUM($B$14:V14)</f>
        <v>0</v>
      </c>
      <c r="W15" s="327">
        <f>SUM($B$13:W13)-SUM($B$14:W14)</f>
        <v>0</v>
      </c>
      <c r="X15" s="327">
        <f>SUM($B$13:X13)-SUM($B$14:X14)</f>
        <v>0</v>
      </c>
      <c r="Y15" s="329">
        <f>SUM($B$13:Y13)-SUM($B$14:Y14)</f>
        <v>0</v>
      </c>
      <c r="Z15" s="328">
        <f>SUM($B$13:Z13)-SUM($B$14:Z14)</f>
        <v>0</v>
      </c>
      <c r="AA15" s="327">
        <f>SUM($B$13:AA13)-SUM($B$14:AA14)</f>
        <v>0</v>
      </c>
      <c r="AB15" s="327">
        <f>SUM($B$13:AB13)-SUM($B$14:AB14)</f>
        <v>0</v>
      </c>
      <c r="AC15" s="329">
        <f>SUM($B$13:AC13)-SUM($B$14:AC14)</f>
        <v>0</v>
      </c>
      <c r="AD15" s="328">
        <f>SUM($B$13:AD13)-SUM($B$14:AD14)</f>
        <v>0</v>
      </c>
      <c r="AE15" s="327">
        <f>SUM($B$13:AE13)-SUM($B$14:AE14)</f>
        <v>0</v>
      </c>
      <c r="AF15" s="327">
        <f>SUM($B$13:AF13)-SUM($B$14:AF14)</f>
        <v>0</v>
      </c>
      <c r="AG15" s="329">
        <f>SUM($B$13:AG13)-SUM($B$14:AG14)</f>
        <v>0</v>
      </c>
      <c r="AH15" s="328">
        <f>SUM($B$13:AH13)-SUM($B$14:AH14)</f>
        <v>0</v>
      </c>
      <c r="AI15" s="327">
        <f>SUM($B$13:AI13)-SUM($B$14:AI14)</f>
        <v>0</v>
      </c>
      <c r="AJ15" s="327">
        <f>SUM($B$13:AJ13)-SUM($B$14:AJ14)</f>
        <v>0</v>
      </c>
      <c r="AK15" s="329">
        <f>SUM($B$13:AK13)-SUM($B$14:AK14)</f>
        <v>0</v>
      </c>
      <c r="AL15" s="331">
        <f>SUM($AL$13:AL13)-SUM($AL$14:AL14)</f>
        <v>0</v>
      </c>
      <c r="AM15" s="327">
        <f>SUM($AL$13:AM13)-SUM($AL$14:AM14)</f>
        <v>0</v>
      </c>
      <c r="AN15" s="327">
        <f>SUM($AL$13:AN13)-SUM($AL$14:AN14)</f>
        <v>0</v>
      </c>
      <c r="AO15" s="327">
        <f>SUM($AL$13:AO13)-SUM($AL$14:AO14)</f>
        <v>0</v>
      </c>
      <c r="AP15" s="329">
        <f>SUM($AL$13:AP13)-SUM($AL$14:AP14)</f>
        <v>0</v>
      </c>
    </row>
    <row r="16" spans="1:42" s="2" customFormat="1" ht="12.75" customHeight="1" x14ac:dyDescent="0.2">
      <c r="A16" s="58" t="s">
        <v>164</v>
      </c>
      <c r="B16" s="649"/>
      <c r="C16" s="668"/>
      <c r="D16" s="668"/>
      <c r="E16" s="668"/>
      <c r="F16" s="668"/>
      <c r="G16" s="668"/>
      <c r="H16" s="668"/>
      <c r="I16" s="668"/>
      <c r="J16" s="668"/>
      <c r="K16" s="668"/>
      <c r="L16" s="668"/>
      <c r="M16" s="669"/>
      <c r="N16" s="649"/>
      <c r="O16" s="668"/>
      <c r="P16" s="668"/>
      <c r="Q16" s="668"/>
      <c r="R16" s="668"/>
      <c r="S16" s="668"/>
      <c r="T16" s="668"/>
      <c r="U16" s="668"/>
      <c r="V16" s="668"/>
      <c r="W16" s="668"/>
      <c r="X16" s="668"/>
      <c r="Y16" s="669"/>
      <c r="Z16" s="649"/>
      <c r="AA16" s="668"/>
      <c r="AB16" s="668"/>
      <c r="AC16" s="669"/>
      <c r="AD16" s="649"/>
      <c r="AE16" s="668"/>
      <c r="AF16" s="668"/>
      <c r="AG16" s="669"/>
      <c r="AH16" s="649"/>
      <c r="AI16" s="668"/>
      <c r="AJ16" s="668"/>
      <c r="AK16" s="713"/>
      <c r="AL16" s="221">
        <f>SUM(B16:M16)</f>
        <v>0</v>
      </c>
      <c r="AM16" s="216">
        <f>SUM(N16:Y16)</f>
        <v>0</v>
      </c>
      <c r="AN16" s="216">
        <f>SUM(Z16:AC16)</f>
        <v>0</v>
      </c>
      <c r="AO16" s="216">
        <f>SUM(AD16:AG16)</f>
        <v>0</v>
      </c>
      <c r="AP16" s="217">
        <f>SUM(AH16:AK16)</f>
        <v>0</v>
      </c>
    </row>
    <row r="17" spans="1:42" s="2" customFormat="1" ht="12.75" customHeight="1" x14ac:dyDescent="0.2">
      <c r="A17" s="181" t="s">
        <v>418</v>
      </c>
      <c r="B17" s="739">
        <f>B16-B19-B18</f>
        <v>0</v>
      </c>
      <c r="C17" s="802">
        <f t="shared" ref="C17:AK17" si="4">C16-C19-C18</f>
        <v>0</v>
      </c>
      <c r="D17" s="802">
        <f t="shared" si="4"/>
        <v>0</v>
      </c>
      <c r="E17" s="802">
        <f t="shared" si="4"/>
        <v>0</v>
      </c>
      <c r="F17" s="802">
        <f t="shared" si="4"/>
        <v>0</v>
      </c>
      <c r="G17" s="802">
        <f t="shared" si="4"/>
        <v>0</v>
      </c>
      <c r="H17" s="802">
        <f t="shared" si="4"/>
        <v>0</v>
      </c>
      <c r="I17" s="802">
        <f t="shared" si="4"/>
        <v>0</v>
      </c>
      <c r="J17" s="802">
        <f t="shared" si="4"/>
        <v>0</v>
      </c>
      <c r="K17" s="802">
        <f t="shared" si="4"/>
        <v>0</v>
      </c>
      <c r="L17" s="802">
        <f t="shared" si="4"/>
        <v>0</v>
      </c>
      <c r="M17" s="803">
        <f t="shared" si="4"/>
        <v>0</v>
      </c>
      <c r="N17" s="739">
        <f t="shared" si="4"/>
        <v>0</v>
      </c>
      <c r="O17" s="802">
        <f t="shared" si="4"/>
        <v>0</v>
      </c>
      <c r="P17" s="802">
        <f t="shared" si="4"/>
        <v>0</v>
      </c>
      <c r="Q17" s="802">
        <f t="shared" si="4"/>
        <v>0</v>
      </c>
      <c r="R17" s="802">
        <f t="shared" si="4"/>
        <v>0</v>
      </c>
      <c r="S17" s="802">
        <f t="shared" si="4"/>
        <v>0</v>
      </c>
      <c r="T17" s="802">
        <f t="shared" si="4"/>
        <v>0</v>
      </c>
      <c r="U17" s="802">
        <f t="shared" si="4"/>
        <v>0</v>
      </c>
      <c r="V17" s="802">
        <f t="shared" si="4"/>
        <v>0</v>
      </c>
      <c r="W17" s="802">
        <f t="shared" si="4"/>
        <v>0</v>
      </c>
      <c r="X17" s="802">
        <f t="shared" si="4"/>
        <v>0</v>
      </c>
      <c r="Y17" s="803">
        <f t="shared" si="4"/>
        <v>0</v>
      </c>
      <c r="Z17" s="739">
        <f t="shared" si="4"/>
        <v>0</v>
      </c>
      <c r="AA17" s="802">
        <f t="shared" si="4"/>
        <v>0</v>
      </c>
      <c r="AB17" s="802">
        <f t="shared" si="4"/>
        <v>0</v>
      </c>
      <c r="AC17" s="803">
        <f t="shared" si="4"/>
        <v>0</v>
      </c>
      <c r="AD17" s="739">
        <f t="shared" si="4"/>
        <v>0</v>
      </c>
      <c r="AE17" s="802">
        <f t="shared" si="4"/>
        <v>0</v>
      </c>
      <c r="AF17" s="802">
        <f t="shared" si="4"/>
        <v>0</v>
      </c>
      <c r="AG17" s="803">
        <f t="shared" si="4"/>
        <v>0</v>
      </c>
      <c r="AH17" s="739">
        <f t="shared" si="4"/>
        <v>0</v>
      </c>
      <c r="AI17" s="802">
        <f t="shared" si="4"/>
        <v>0</v>
      </c>
      <c r="AJ17" s="802">
        <f t="shared" si="4"/>
        <v>0</v>
      </c>
      <c r="AK17" s="818">
        <f t="shared" si="4"/>
        <v>0</v>
      </c>
      <c r="AL17" s="84">
        <f>SUM(B17:M17)</f>
        <v>0</v>
      </c>
      <c r="AM17" s="83">
        <f>SUM(N17:Y17)</f>
        <v>0</v>
      </c>
      <c r="AN17" s="83">
        <f>SUM(Z17:AC17)</f>
        <v>0</v>
      </c>
      <c r="AO17" s="83">
        <f>SUM(AD17:AG17)</f>
        <v>0</v>
      </c>
      <c r="AP17" s="85">
        <f>SUM(AH17:AK17)</f>
        <v>0</v>
      </c>
    </row>
    <row r="18" spans="1:42" s="2" customFormat="1" ht="12.75" customHeight="1" x14ac:dyDescent="0.2">
      <c r="A18" s="181" t="s">
        <v>419</v>
      </c>
      <c r="B18" s="650"/>
      <c r="C18" s="661"/>
      <c r="D18" s="661"/>
      <c r="E18" s="661"/>
      <c r="F18" s="661"/>
      <c r="G18" s="661"/>
      <c r="H18" s="661"/>
      <c r="I18" s="661"/>
      <c r="J18" s="661"/>
      <c r="K18" s="661"/>
      <c r="L18" s="661"/>
      <c r="M18" s="662"/>
      <c r="N18" s="650"/>
      <c r="O18" s="661"/>
      <c r="P18" s="661"/>
      <c r="Q18" s="661"/>
      <c r="R18" s="661"/>
      <c r="S18" s="661"/>
      <c r="T18" s="661"/>
      <c r="U18" s="661"/>
      <c r="V18" s="661"/>
      <c r="W18" s="661"/>
      <c r="X18" s="661"/>
      <c r="Y18" s="662"/>
      <c r="Z18" s="650"/>
      <c r="AA18" s="661"/>
      <c r="AB18" s="661"/>
      <c r="AC18" s="662"/>
      <c r="AD18" s="650"/>
      <c r="AE18" s="661"/>
      <c r="AF18" s="661"/>
      <c r="AG18" s="662"/>
      <c r="AH18" s="650"/>
      <c r="AI18" s="661"/>
      <c r="AJ18" s="661"/>
      <c r="AK18" s="663"/>
      <c r="AL18" s="84">
        <f>SUM(B18:M18)</f>
        <v>0</v>
      </c>
      <c r="AM18" s="83">
        <f>SUM(N18:Y18)</f>
        <v>0</v>
      </c>
      <c r="AN18" s="83">
        <f>SUM(Z18:AC18)</f>
        <v>0</v>
      </c>
      <c r="AO18" s="83">
        <f>SUM(AD18:AG18)</f>
        <v>0</v>
      </c>
      <c r="AP18" s="85">
        <f>SUM(AH18:AK18)</f>
        <v>0</v>
      </c>
    </row>
    <row r="19" spans="1:42" s="2" customFormat="1" ht="12.75" customHeight="1" thickBot="1" x14ac:dyDescent="0.25">
      <c r="A19" s="810" t="s">
        <v>433</v>
      </c>
      <c r="B19" s="692"/>
      <c r="C19" s="693"/>
      <c r="D19" s="693"/>
      <c r="E19" s="693"/>
      <c r="F19" s="693"/>
      <c r="G19" s="693"/>
      <c r="H19" s="693"/>
      <c r="I19" s="693"/>
      <c r="J19" s="693"/>
      <c r="K19" s="693"/>
      <c r="L19" s="693"/>
      <c r="M19" s="694"/>
      <c r="N19" s="692"/>
      <c r="O19" s="693"/>
      <c r="P19" s="693"/>
      <c r="Q19" s="693"/>
      <c r="R19" s="693"/>
      <c r="S19" s="693"/>
      <c r="T19" s="693"/>
      <c r="U19" s="693"/>
      <c r="V19" s="693"/>
      <c r="W19" s="693"/>
      <c r="X19" s="693"/>
      <c r="Y19" s="694"/>
      <c r="Z19" s="692"/>
      <c r="AA19" s="693"/>
      <c r="AB19" s="693"/>
      <c r="AC19" s="694"/>
      <c r="AD19" s="692"/>
      <c r="AE19" s="693"/>
      <c r="AF19" s="693"/>
      <c r="AG19" s="694"/>
      <c r="AH19" s="692"/>
      <c r="AI19" s="693"/>
      <c r="AJ19" s="693"/>
      <c r="AK19" s="715"/>
      <c r="AL19" s="86">
        <f>SUM(B19:M19)</f>
        <v>0</v>
      </c>
      <c r="AM19" s="87">
        <f>SUM(N19:Y19)</f>
        <v>0</v>
      </c>
      <c r="AN19" s="87">
        <f>SUM(Z19:AC19)</f>
        <v>0</v>
      </c>
      <c r="AO19" s="87">
        <f>SUM(AD19:AG19)</f>
        <v>0</v>
      </c>
      <c r="AP19" s="88">
        <f>SUM(AH19:AK19)</f>
        <v>0</v>
      </c>
    </row>
    <row r="20" spans="1:42" s="8" customFormat="1" ht="12.75" customHeight="1" thickBot="1" x14ac:dyDescent="0.25">
      <c r="A20" s="813" t="s">
        <v>212</v>
      </c>
      <c r="B20" s="563">
        <f>SUM(B17:B19)</f>
        <v>0</v>
      </c>
      <c r="C20" s="358">
        <f t="shared" ref="C20:AP20" si="5">SUM(C17:C19)</f>
        <v>0</v>
      </c>
      <c r="D20" s="358">
        <f t="shared" si="5"/>
        <v>0</v>
      </c>
      <c r="E20" s="358">
        <f t="shared" si="5"/>
        <v>0</v>
      </c>
      <c r="F20" s="358">
        <f t="shared" si="5"/>
        <v>0</v>
      </c>
      <c r="G20" s="358">
        <f t="shared" si="5"/>
        <v>0</v>
      </c>
      <c r="H20" s="358">
        <f t="shared" si="5"/>
        <v>0</v>
      </c>
      <c r="I20" s="358">
        <f t="shared" si="5"/>
        <v>0</v>
      </c>
      <c r="J20" s="358">
        <f t="shared" si="5"/>
        <v>0</v>
      </c>
      <c r="K20" s="358">
        <f t="shared" si="5"/>
        <v>0</v>
      </c>
      <c r="L20" s="358">
        <f t="shared" si="5"/>
        <v>0</v>
      </c>
      <c r="M20" s="564">
        <f t="shared" si="5"/>
        <v>0</v>
      </c>
      <c r="N20" s="563">
        <f t="shared" si="5"/>
        <v>0</v>
      </c>
      <c r="O20" s="358">
        <f t="shared" si="5"/>
        <v>0</v>
      </c>
      <c r="P20" s="358">
        <f t="shared" si="5"/>
        <v>0</v>
      </c>
      <c r="Q20" s="358">
        <f t="shared" si="5"/>
        <v>0</v>
      </c>
      <c r="R20" s="358">
        <f t="shared" si="5"/>
        <v>0</v>
      </c>
      <c r="S20" s="358">
        <f t="shared" si="5"/>
        <v>0</v>
      </c>
      <c r="T20" s="358">
        <f t="shared" si="5"/>
        <v>0</v>
      </c>
      <c r="U20" s="358">
        <f t="shared" si="5"/>
        <v>0</v>
      </c>
      <c r="V20" s="358">
        <f t="shared" si="5"/>
        <v>0</v>
      </c>
      <c r="W20" s="358">
        <f t="shared" si="5"/>
        <v>0</v>
      </c>
      <c r="X20" s="358">
        <f t="shared" si="5"/>
        <v>0</v>
      </c>
      <c r="Y20" s="564">
        <f t="shared" si="5"/>
        <v>0</v>
      </c>
      <c r="Z20" s="563">
        <f t="shared" si="5"/>
        <v>0</v>
      </c>
      <c r="AA20" s="358">
        <f t="shared" si="5"/>
        <v>0</v>
      </c>
      <c r="AB20" s="358">
        <f t="shared" si="5"/>
        <v>0</v>
      </c>
      <c r="AC20" s="564">
        <f t="shared" si="5"/>
        <v>0</v>
      </c>
      <c r="AD20" s="563">
        <f t="shared" si="5"/>
        <v>0</v>
      </c>
      <c r="AE20" s="358">
        <f t="shared" si="5"/>
        <v>0</v>
      </c>
      <c r="AF20" s="358">
        <f t="shared" si="5"/>
        <v>0</v>
      </c>
      <c r="AG20" s="564">
        <f t="shared" si="5"/>
        <v>0</v>
      </c>
      <c r="AH20" s="563">
        <f t="shared" si="5"/>
        <v>0</v>
      </c>
      <c r="AI20" s="358">
        <f t="shared" si="5"/>
        <v>0</v>
      </c>
      <c r="AJ20" s="358">
        <f t="shared" si="5"/>
        <v>0</v>
      </c>
      <c r="AK20" s="564">
        <f t="shared" si="5"/>
        <v>0</v>
      </c>
      <c r="AL20" s="563">
        <f t="shared" si="5"/>
        <v>0</v>
      </c>
      <c r="AM20" s="358">
        <f t="shared" si="5"/>
        <v>0</v>
      </c>
      <c r="AN20" s="358">
        <f t="shared" si="5"/>
        <v>0</v>
      </c>
      <c r="AO20" s="358">
        <f t="shared" si="5"/>
        <v>0</v>
      </c>
      <c r="AP20" s="564">
        <f t="shared" si="5"/>
        <v>0</v>
      </c>
    </row>
    <row r="21" spans="1:42" s="8" customFormat="1" ht="12.75" customHeight="1" thickBot="1" x14ac:dyDescent="0.25">
      <c r="A21" s="333" t="s">
        <v>168</v>
      </c>
      <c r="B21" s="173">
        <f t="shared" ref="B21:AP21" si="6">B12+B20</f>
        <v>0</v>
      </c>
      <c r="C21" s="171">
        <f t="shared" si="6"/>
        <v>0</v>
      </c>
      <c r="D21" s="171">
        <f t="shared" si="6"/>
        <v>0</v>
      </c>
      <c r="E21" s="171">
        <f t="shared" si="6"/>
        <v>0</v>
      </c>
      <c r="F21" s="171">
        <f t="shared" si="6"/>
        <v>0</v>
      </c>
      <c r="G21" s="171">
        <f t="shared" si="6"/>
        <v>0</v>
      </c>
      <c r="H21" s="171">
        <f t="shared" si="6"/>
        <v>0</v>
      </c>
      <c r="I21" s="171">
        <f t="shared" si="6"/>
        <v>0</v>
      </c>
      <c r="J21" s="171">
        <f t="shared" si="6"/>
        <v>0</v>
      </c>
      <c r="K21" s="171">
        <f t="shared" si="6"/>
        <v>0</v>
      </c>
      <c r="L21" s="171">
        <f t="shared" si="6"/>
        <v>0</v>
      </c>
      <c r="M21" s="174">
        <f t="shared" si="6"/>
        <v>0</v>
      </c>
      <c r="N21" s="173">
        <f t="shared" si="6"/>
        <v>0</v>
      </c>
      <c r="O21" s="171">
        <f t="shared" si="6"/>
        <v>0</v>
      </c>
      <c r="P21" s="171">
        <f t="shared" si="6"/>
        <v>0</v>
      </c>
      <c r="Q21" s="171">
        <f t="shared" si="6"/>
        <v>0</v>
      </c>
      <c r="R21" s="171">
        <f t="shared" si="6"/>
        <v>0</v>
      </c>
      <c r="S21" s="171">
        <f t="shared" si="6"/>
        <v>0</v>
      </c>
      <c r="T21" s="171">
        <f t="shared" si="6"/>
        <v>0</v>
      </c>
      <c r="U21" s="171">
        <f t="shared" si="6"/>
        <v>0</v>
      </c>
      <c r="V21" s="171">
        <f t="shared" si="6"/>
        <v>0</v>
      </c>
      <c r="W21" s="171">
        <f t="shared" si="6"/>
        <v>0</v>
      </c>
      <c r="X21" s="171">
        <f t="shared" si="6"/>
        <v>0</v>
      </c>
      <c r="Y21" s="174">
        <f t="shared" si="6"/>
        <v>0</v>
      </c>
      <c r="Z21" s="173">
        <f t="shared" si="6"/>
        <v>0</v>
      </c>
      <c r="AA21" s="171">
        <f t="shared" si="6"/>
        <v>0</v>
      </c>
      <c r="AB21" s="171">
        <f t="shared" si="6"/>
        <v>0</v>
      </c>
      <c r="AC21" s="174">
        <f t="shared" si="6"/>
        <v>0</v>
      </c>
      <c r="AD21" s="173">
        <f t="shared" si="6"/>
        <v>0</v>
      </c>
      <c r="AE21" s="171">
        <f t="shared" si="6"/>
        <v>0</v>
      </c>
      <c r="AF21" s="171">
        <f t="shared" si="6"/>
        <v>0</v>
      </c>
      <c r="AG21" s="174">
        <f t="shared" si="6"/>
        <v>0</v>
      </c>
      <c r="AH21" s="173">
        <f t="shared" si="6"/>
        <v>0</v>
      </c>
      <c r="AI21" s="171">
        <f t="shared" si="6"/>
        <v>0</v>
      </c>
      <c r="AJ21" s="171">
        <f t="shared" si="6"/>
        <v>0</v>
      </c>
      <c r="AK21" s="174">
        <f t="shared" si="6"/>
        <v>0</v>
      </c>
      <c r="AL21" s="170">
        <f t="shared" si="6"/>
        <v>0</v>
      </c>
      <c r="AM21" s="171">
        <f t="shared" si="6"/>
        <v>0</v>
      </c>
      <c r="AN21" s="171">
        <f t="shared" si="6"/>
        <v>0</v>
      </c>
      <c r="AO21" s="171">
        <f t="shared" si="6"/>
        <v>0</v>
      </c>
      <c r="AP21" s="174">
        <f t="shared" si="6"/>
        <v>0</v>
      </c>
    </row>
  </sheetData>
  <sheetProtection password="B210" sheet="1"/>
  <mergeCells count="6">
    <mergeCell ref="A6:A7"/>
    <mergeCell ref="B6:M6"/>
    <mergeCell ref="N6:Y6"/>
    <mergeCell ref="Z6:AC6"/>
    <mergeCell ref="AD6:AG6"/>
    <mergeCell ref="AH6:AK6"/>
  </mergeCells>
  <dataValidations disablePrompts="1" count="1">
    <dataValidation type="decimal" operator="greaterThanOrEqual" allowBlank="1" showInputMessage="1" showErrorMessage="1" errorTitle="Zahlen" error="Bitte nur positive Werte erfassen." sqref="B8:AK11 B13:AK14 B16:AK19">
      <formula1>0</formula1>
    </dataValidation>
  </dataValidations>
  <pageMargins left="0.7" right="0.7" top="0.78740157499999996" bottom="0.78740157499999996" header="0.3" footer="0.3"/>
  <pageSetup paperSize="9" orientation="portrait" copies="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J56"/>
  <sheetViews>
    <sheetView workbookViewId="0">
      <selection activeCell="B3" sqref="B3"/>
    </sheetView>
  </sheetViews>
  <sheetFormatPr baseColWidth="10" defaultRowHeight="15" x14ac:dyDescent="0.25"/>
  <cols>
    <col min="1" max="1" width="38" customWidth="1"/>
    <col min="2" max="2" width="17.5703125" customWidth="1"/>
    <col min="7" max="7" width="15.140625" customWidth="1"/>
  </cols>
  <sheetData>
    <row r="1" spans="1:8" s="2" customFormat="1" ht="15.75" x14ac:dyDescent="0.25">
      <c r="A1" s="3" t="s">
        <v>13</v>
      </c>
      <c r="B1" s="3">
        <f>Name</f>
        <v>0</v>
      </c>
    </row>
    <row r="2" spans="1:8" s="2" customFormat="1" ht="15.75" x14ac:dyDescent="0.25">
      <c r="A2" s="3" t="str">
        <f>IF(AND(Antragsnummer&lt;&gt;"",PV_Nummer&lt;&gt;""),"Antragsnummern:","Antragsnummer:")</f>
        <v>Antragsnummer:</v>
      </c>
      <c r="B2" s="144">
        <f>IF(AND(PV_Nummer&lt;&gt;"",Antragsnummer&lt;&gt;""),PV_Nummer&amp;" / "&amp;Antragsnummer,IF(Antragsnummer="",PV_Nummer,Antragsnummer))</f>
        <v>0</v>
      </c>
    </row>
    <row r="3" spans="1:8" s="2" customFormat="1" ht="12.75" x14ac:dyDescent="0.2"/>
    <row r="4" spans="1:8" s="2" customFormat="1" ht="15.75" x14ac:dyDescent="0.25">
      <c r="A4" s="814" t="s">
        <v>434</v>
      </c>
    </row>
    <row r="6" spans="1:8" x14ac:dyDescent="0.25">
      <c r="A6" s="439" t="s">
        <v>259</v>
      </c>
    </row>
    <row r="7" spans="1:8" x14ac:dyDescent="0.25">
      <c r="A7" t="str">
        <f>"Zeitraum vom "&amp;TEXT(Datum_FP1_Beginn,"TT.MM.JJJJ")&amp;" bis "&amp;TEXT(Datum_FP2_Ende,"TT.MM.JJJJ")</f>
        <v>Zeitraum vom 00.01.1900 bis 00.01.1900</v>
      </c>
    </row>
    <row r="8" spans="1:8" ht="15.75" thickBot="1" x14ac:dyDescent="0.3"/>
    <row r="9" spans="1:8" s="2" customFormat="1" ht="13.5" thickBot="1" x14ac:dyDescent="0.25">
      <c r="A9" s="443" t="s">
        <v>260</v>
      </c>
      <c r="B9" s="444">
        <f>HT_Frühphase_Anker!AL6</f>
        <v>1900</v>
      </c>
      <c r="C9" s="445">
        <f>HT_Frühphase_Anker!AM6</f>
        <v>1901</v>
      </c>
      <c r="D9" s="445">
        <f>HT_Frühphase_Anker!AN6</f>
        <v>1902</v>
      </c>
      <c r="E9" s="445">
        <f>HT_Frühphase_Anker!AO6</f>
        <v>1903</v>
      </c>
      <c r="F9" s="446">
        <f>HT_Frühphase_Anker!AP6</f>
        <v>1904</v>
      </c>
      <c r="G9" s="447" t="s">
        <v>266</v>
      </c>
      <c r="H9" s="448" t="s">
        <v>265</v>
      </c>
    </row>
    <row r="10" spans="1:8" s="2" customFormat="1" ht="12.75" x14ac:dyDescent="0.2">
      <c r="A10" s="452" t="s">
        <v>244</v>
      </c>
      <c r="B10" s="177">
        <f>HT_Frühphase_Anker!AL26+HT_Frühphase_Anker!AL32</f>
        <v>0</v>
      </c>
      <c r="C10" s="176">
        <f>HT_Frühphase_Anker!AM26+HT_Frühphase_Anker!AM32</f>
        <v>0</v>
      </c>
      <c r="D10" s="176">
        <f>HT_Frühphase_Anker!AN26+HT_Frühphase_Anker!AN32</f>
        <v>0</v>
      </c>
      <c r="E10" s="176">
        <f>HT_Frühphase_Anker!AO26+HT_Frühphase_Anker!AO32</f>
        <v>0</v>
      </c>
      <c r="F10" s="9">
        <f>HT_Frühphase_Anker!AP26+HT_Frühphase_Anker!AP32</f>
        <v>0</v>
      </c>
      <c r="G10" s="248">
        <f>SUM(B10:F10)</f>
        <v>0</v>
      </c>
      <c r="H10" s="453">
        <f>IF($G$14&lt;&gt;0,G10/$G$14,0)</f>
        <v>0</v>
      </c>
    </row>
    <row r="11" spans="1:8" s="2" customFormat="1" ht="12.75" x14ac:dyDescent="0.2">
      <c r="A11" s="386" t="s">
        <v>245</v>
      </c>
      <c r="B11" s="22">
        <f>HT_Frühphase_Anker!AL27+HT_Frühphase_Anker!AL33</f>
        <v>0</v>
      </c>
      <c r="C11" s="178">
        <f>HT_Frühphase_Anker!AM27+HT_Frühphase_Anker!AM33</f>
        <v>0</v>
      </c>
      <c r="D11" s="178">
        <f>HT_Frühphase_Anker!AN27+HT_Frühphase_Anker!AN33</f>
        <v>0</v>
      </c>
      <c r="E11" s="178">
        <f>HT_Frühphase_Anker!AO27+HT_Frühphase_Anker!AO33</f>
        <v>0</v>
      </c>
      <c r="F11" s="10">
        <f>HT_Frühphase_Anker!AP27+HT_Frühphase_Anker!AP33</f>
        <v>0</v>
      </c>
      <c r="G11" s="13">
        <f>SUM(B11:F11)</f>
        <v>0</v>
      </c>
      <c r="H11" s="441">
        <f>IF($G$14&lt;&gt;0,G11/$G$14,0)</f>
        <v>0</v>
      </c>
    </row>
    <row r="12" spans="1:8" s="2" customFormat="1" ht="12.75" x14ac:dyDescent="0.2">
      <c r="A12" s="386" t="s">
        <v>246</v>
      </c>
      <c r="B12" s="22">
        <f>HT_Frühphase_Anker!AL28+HT_Frühphase_Anker!AL34</f>
        <v>0</v>
      </c>
      <c r="C12" s="178">
        <f>HT_Frühphase_Anker!AM28+HT_Frühphase_Anker!AM34</f>
        <v>0</v>
      </c>
      <c r="D12" s="178">
        <f>HT_Frühphase_Anker!AN28+HT_Frühphase_Anker!AN34</f>
        <v>0</v>
      </c>
      <c r="E12" s="178">
        <f>HT_Frühphase_Anker!AO28+HT_Frühphase_Anker!AO34</f>
        <v>0</v>
      </c>
      <c r="F12" s="10">
        <f>HT_Frühphase_Anker!AP28+HT_Frühphase_Anker!AP34</f>
        <v>0</v>
      </c>
      <c r="G12" s="13">
        <f>SUM(B12:F12)</f>
        <v>0</v>
      </c>
      <c r="H12" s="441">
        <f>IF($G$14&lt;&gt;0,G12/$G$14,0)</f>
        <v>0</v>
      </c>
    </row>
    <row r="13" spans="1:8" s="2" customFormat="1" ht="13.5" thickBot="1" x14ac:dyDescent="0.25">
      <c r="A13" s="454" t="s">
        <v>247</v>
      </c>
      <c r="B13" s="455">
        <f>HT_Frühphase_Anker!AL29+HT_Frühphase_Anker!AL35</f>
        <v>0</v>
      </c>
      <c r="C13" s="456">
        <f>HT_Frühphase_Anker!AM29+HT_Frühphase_Anker!AM35</f>
        <v>0</v>
      </c>
      <c r="D13" s="456">
        <f>HT_Frühphase_Anker!AN29+HT_Frühphase_Anker!AN35</f>
        <v>0</v>
      </c>
      <c r="E13" s="456">
        <f>HT_Frühphase_Anker!AO29+HT_Frühphase_Anker!AO35</f>
        <v>0</v>
      </c>
      <c r="F13" s="457">
        <f>HT_Frühphase_Anker!AP29+HT_Frühphase_Anker!AP35</f>
        <v>0</v>
      </c>
      <c r="G13" s="228">
        <f>SUM(B13:F13)</f>
        <v>0</v>
      </c>
      <c r="H13" s="442">
        <f>IF($G$14&lt;&gt;0,G13/$G$14,0)</f>
        <v>0</v>
      </c>
    </row>
    <row r="14" spans="1:8" s="2" customFormat="1" ht="13.5" thickBot="1" x14ac:dyDescent="0.25">
      <c r="A14" s="449" t="s">
        <v>243</v>
      </c>
      <c r="B14" s="188">
        <f>SUM(B10:B13)</f>
        <v>0</v>
      </c>
      <c r="C14" s="189">
        <f t="shared" ref="C14:H14" si="0">SUM(C10:C13)</f>
        <v>0</v>
      </c>
      <c r="D14" s="189">
        <f t="shared" si="0"/>
        <v>0</v>
      </c>
      <c r="E14" s="189">
        <f t="shared" si="0"/>
        <v>0</v>
      </c>
      <c r="F14" s="190">
        <f t="shared" si="0"/>
        <v>0</v>
      </c>
      <c r="G14" s="450">
        <f t="shared" si="0"/>
        <v>0</v>
      </c>
      <c r="H14" s="451">
        <f t="shared" si="0"/>
        <v>0</v>
      </c>
    </row>
    <row r="15" spans="1:8" s="2" customFormat="1" ht="13.5" thickBot="1" x14ac:dyDescent="0.25"/>
    <row r="16" spans="1:8" s="2" customFormat="1" ht="13.5" thickBot="1" x14ac:dyDescent="0.25">
      <c r="A16" s="443" t="s">
        <v>261</v>
      </c>
      <c r="B16" s="460">
        <f>B9</f>
        <v>1900</v>
      </c>
      <c r="C16" s="445">
        <f>C9</f>
        <v>1901</v>
      </c>
      <c r="D16" s="445">
        <f>D9</f>
        <v>1902</v>
      </c>
      <c r="E16" s="445">
        <f>E9</f>
        <v>1903</v>
      </c>
      <c r="F16" s="468">
        <f>F9</f>
        <v>1904</v>
      </c>
      <c r="G16" s="471" t="s">
        <v>266</v>
      </c>
      <c r="H16" s="448" t="s">
        <v>265</v>
      </c>
    </row>
    <row r="17" spans="1:8" s="5" customFormat="1" ht="12.75" x14ac:dyDescent="0.2">
      <c r="A17" s="463" t="s">
        <v>263</v>
      </c>
      <c r="B17" s="373">
        <f>B36</f>
        <v>0</v>
      </c>
      <c r="C17" s="366">
        <f>C36</f>
        <v>0</v>
      </c>
      <c r="D17" s="366">
        <f>D36</f>
        <v>0</v>
      </c>
      <c r="E17" s="366">
        <f>E36</f>
        <v>0</v>
      </c>
      <c r="F17" s="377">
        <f>F36</f>
        <v>0</v>
      </c>
      <c r="G17" s="41">
        <f>SUM(B17:F17)</f>
        <v>0</v>
      </c>
      <c r="H17" s="453">
        <f>IF($G$21&lt;&gt;0,G17/$G$21,0)</f>
        <v>0</v>
      </c>
    </row>
    <row r="18" spans="1:8" s="5" customFormat="1" ht="12.75" x14ac:dyDescent="0.2">
      <c r="A18" s="464" t="s">
        <v>264</v>
      </c>
      <c r="B18" s="335">
        <f t="shared" ref="B18:G18" si="1">B37+B53</f>
        <v>0</v>
      </c>
      <c r="C18" s="336">
        <f t="shared" si="1"/>
        <v>0</v>
      </c>
      <c r="D18" s="336">
        <f t="shared" si="1"/>
        <v>0</v>
      </c>
      <c r="E18" s="336">
        <f t="shared" si="1"/>
        <v>0</v>
      </c>
      <c r="F18" s="342">
        <f t="shared" si="1"/>
        <v>0</v>
      </c>
      <c r="G18" s="42">
        <f t="shared" si="1"/>
        <v>0</v>
      </c>
      <c r="H18" s="441">
        <f>IF($G$21&lt;&gt;0,G18/$G$21,0)</f>
        <v>0</v>
      </c>
    </row>
    <row r="19" spans="1:8" s="5" customFormat="1" ht="12.75" x14ac:dyDescent="0.2">
      <c r="A19" s="465" t="s">
        <v>277</v>
      </c>
      <c r="B19" s="330">
        <f t="shared" ref="B19:G19" si="2">B17+B18</f>
        <v>0</v>
      </c>
      <c r="C19" s="324">
        <f t="shared" si="2"/>
        <v>0</v>
      </c>
      <c r="D19" s="324">
        <f t="shared" si="2"/>
        <v>0</v>
      </c>
      <c r="E19" s="324">
        <f t="shared" si="2"/>
        <v>0</v>
      </c>
      <c r="F19" s="35">
        <f t="shared" si="2"/>
        <v>0</v>
      </c>
      <c r="G19" s="59">
        <f t="shared" si="2"/>
        <v>0</v>
      </c>
      <c r="H19" s="441">
        <f>IF($G$21&lt;&gt;0,G19/$G$21,0)</f>
        <v>0</v>
      </c>
    </row>
    <row r="20" spans="1:8" s="5" customFormat="1" ht="13.5" thickBot="1" x14ac:dyDescent="0.25">
      <c r="A20" s="466" t="s">
        <v>262</v>
      </c>
      <c r="B20" s="461">
        <f t="shared" ref="B20:G20" si="3">B21-B19</f>
        <v>0</v>
      </c>
      <c r="C20" s="459">
        <f t="shared" si="3"/>
        <v>0</v>
      </c>
      <c r="D20" s="459">
        <f t="shared" si="3"/>
        <v>0</v>
      </c>
      <c r="E20" s="459">
        <f t="shared" si="3"/>
        <v>0</v>
      </c>
      <c r="F20" s="469">
        <f t="shared" si="3"/>
        <v>0</v>
      </c>
      <c r="G20" s="472">
        <f t="shared" si="3"/>
        <v>0</v>
      </c>
      <c r="H20" s="442">
        <f>1-H19</f>
        <v>1</v>
      </c>
    </row>
    <row r="21" spans="1:8" s="5" customFormat="1" ht="13.5" thickBot="1" x14ac:dyDescent="0.25">
      <c r="A21" s="467" t="s">
        <v>276</v>
      </c>
      <c r="B21" s="462">
        <f t="shared" ref="B21:G21" si="4">B14</f>
        <v>0</v>
      </c>
      <c r="C21" s="458">
        <f t="shared" si="4"/>
        <v>0</v>
      </c>
      <c r="D21" s="458">
        <f t="shared" si="4"/>
        <v>0</v>
      </c>
      <c r="E21" s="458">
        <f t="shared" si="4"/>
        <v>0</v>
      </c>
      <c r="F21" s="470">
        <f t="shared" si="4"/>
        <v>0</v>
      </c>
      <c r="G21" s="473">
        <f t="shared" si="4"/>
        <v>0</v>
      </c>
      <c r="H21" s="451">
        <f>H19+H20</f>
        <v>1</v>
      </c>
    </row>
    <row r="22" spans="1:8" s="5" customFormat="1" ht="12.75" x14ac:dyDescent="0.2"/>
    <row r="23" spans="1:8" s="5" customFormat="1" ht="12.75" x14ac:dyDescent="0.2">
      <c r="A23" s="440" t="s">
        <v>273</v>
      </c>
    </row>
    <row r="24" spans="1:8" s="5" customFormat="1" ht="12.75" x14ac:dyDescent="0.2"/>
    <row r="25" spans="1:8" x14ac:dyDescent="0.25">
      <c r="A25" s="439" t="s">
        <v>274</v>
      </c>
    </row>
    <row r="26" spans="1:8" x14ac:dyDescent="0.25">
      <c r="A26" t="str">
        <f>"Zeitraum vom "&amp;TEXT(Datum_FP1_Beginn,"TT.MM.JJJJ")&amp;" bis "&amp;TEXT(Datum_FP1_Ende,"TT.MM.JJJJ")</f>
        <v>Zeitraum vom 00.01.1900 bis 30.12.1900</v>
      </c>
    </row>
    <row r="27" spans="1:8" ht="15.75" thickBot="1" x14ac:dyDescent="0.3"/>
    <row r="28" spans="1:8" s="2" customFormat="1" ht="13.5" thickBot="1" x14ac:dyDescent="0.25">
      <c r="A28" s="443" t="s">
        <v>260</v>
      </c>
      <c r="B28" s="444">
        <f>B9</f>
        <v>1900</v>
      </c>
      <c r="C28" s="445">
        <f>C9</f>
        <v>1901</v>
      </c>
      <c r="D28" s="445">
        <f>D9</f>
        <v>1902</v>
      </c>
      <c r="E28" s="445">
        <f>E9</f>
        <v>1903</v>
      </c>
      <c r="F28" s="446">
        <f>F9</f>
        <v>1904</v>
      </c>
      <c r="G28" s="447" t="s">
        <v>266</v>
      </c>
      <c r="H28" s="448" t="s">
        <v>265</v>
      </c>
    </row>
    <row r="29" spans="1:8" s="2" customFormat="1" ht="12.75" x14ac:dyDescent="0.2">
      <c r="A29" s="452" t="s">
        <v>244</v>
      </c>
      <c r="B29" s="177">
        <f>HT_Frühphase_Anker!AL26</f>
        <v>0</v>
      </c>
      <c r="C29" s="176">
        <f>HT_Frühphase_Anker!AM26</f>
        <v>0</v>
      </c>
      <c r="D29" s="176">
        <f>HT_Frühphase_Anker!AN26</f>
        <v>0</v>
      </c>
      <c r="E29" s="176">
        <f>HT_Frühphase_Anker!AO26</f>
        <v>0</v>
      </c>
      <c r="F29" s="9">
        <f>HT_Frühphase_Anker!AP26</f>
        <v>0</v>
      </c>
      <c r="G29" s="248">
        <f>SUM(B29:F29)</f>
        <v>0</v>
      </c>
      <c r="H29" s="453">
        <f>IF($G$33&lt;&gt;0,G29/$G$33,0)</f>
        <v>0</v>
      </c>
    </row>
    <row r="30" spans="1:8" s="2" customFormat="1" ht="12.75" x14ac:dyDescent="0.2">
      <c r="A30" s="386" t="s">
        <v>245</v>
      </c>
      <c r="B30" s="22">
        <f>HT_Frühphase_Anker!AL27</f>
        <v>0</v>
      </c>
      <c r="C30" s="178">
        <f>HT_Frühphase_Anker!AM27</f>
        <v>0</v>
      </c>
      <c r="D30" s="178">
        <f>HT_Frühphase_Anker!AN27</f>
        <v>0</v>
      </c>
      <c r="E30" s="178">
        <f>HT_Frühphase_Anker!AO27</f>
        <v>0</v>
      </c>
      <c r="F30" s="10">
        <f>HT_Frühphase_Anker!AP27</f>
        <v>0</v>
      </c>
      <c r="G30" s="13">
        <f>SUM(B30:F30)</f>
        <v>0</v>
      </c>
      <c r="H30" s="441">
        <f>IF($G$33&lt;&gt;0,G30/$G$33,0)</f>
        <v>0</v>
      </c>
    </row>
    <row r="31" spans="1:8" s="2" customFormat="1" ht="12.75" x14ac:dyDescent="0.2">
      <c r="A31" s="386" t="s">
        <v>246</v>
      </c>
      <c r="B31" s="22">
        <f>HT_Frühphase_Anker!AL28</f>
        <v>0</v>
      </c>
      <c r="C31" s="178">
        <f>HT_Frühphase_Anker!AM28</f>
        <v>0</v>
      </c>
      <c r="D31" s="178">
        <f>HT_Frühphase_Anker!AN28</f>
        <v>0</v>
      </c>
      <c r="E31" s="178">
        <f>HT_Frühphase_Anker!AO28</f>
        <v>0</v>
      </c>
      <c r="F31" s="10">
        <f>HT_Frühphase_Anker!AP28</f>
        <v>0</v>
      </c>
      <c r="G31" s="13">
        <f>SUM(B31:F31)</f>
        <v>0</v>
      </c>
      <c r="H31" s="441">
        <f>IF($G$33&lt;&gt;0,G31/$G$33,0)</f>
        <v>0</v>
      </c>
    </row>
    <row r="32" spans="1:8" s="2" customFormat="1" ht="13.5" thickBot="1" x14ac:dyDescent="0.25">
      <c r="A32" s="454" t="s">
        <v>247</v>
      </c>
      <c r="B32" s="455">
        <f>HT_Frühphase_Anker!AL29</f>
        <v>0</v>
      </c>
      <c r="C32" s="456">
        <f>HT_Frühphase_Anker!AM29</f>
        <v>0</v>
      </c>
      <c r="D32" s="456">
        <f>HT_Frühphase_Anker!AN29</f>
        <v>0</v>
      </c>
      <c r="E32" s="456">
        <f>HT_Frühphase_Anker!AO29</f>
        <v>0</v>
      </c>
      <c r="F32" s="457">
        <f>HT_Frühphase_Anker!AP29</f>
        <v>0</v>
      </c>
      <c r="G32" s="228">
        <f>SUM(B32:F32)</f>
        <v>0</v>
      </c>
      <c r="H32" s="442">
        <f>IF($G$33&lt;&gt;0,G32/$G$33,0)</f>
        <v>0</v>
      </c>
    </row>
    <row r="33" spans="1:10" s="2" customFormat="1" ht="13.5" thickBot="1" x14ac:dyDescent="0.25">
      <c r="A33" s="449" t="s">
        <v>243</v>
      </c>
      <c r="B33" s="188">
        <f t="shared" ref="B33:H33" si="5">SUM(B29:B32)</f>
        <v>0</v>
      </c>
      <c r="C33" s="189">
        <f t="shared" si="5"/>
        <v>0</v>
      </c>
      <c r="D33" s="189">
        <f t="shared" si="5"/>
        <v>0</v>
      </c>
      <c r="E33" s="189">
        <f t="shared" si="5"/>
        <v>0</v>
      </c>
      <c r="F33" s="190">
        <f t="shared" si="5"/>
        <v>0</v>
      </c>
      <c r="G33" s="450">
        <f t="shared" si="5"/>
        <v>0</v>
      </c>
      <c r="H33" s="451">
        <f t="shared" si="5"/>
        <v>0</v>
      </c>
    </row>
    <row r="34" spans="1:10" s="2" customFormat="1" ht="13.5" thickBot="1" x14ac:dyDescent="0.25"/>
    <row r="35" spans="1:10" s="2" customFormat="1" ht="13.5" thickBot="1" x14ac:dyDescent="0.25">
      <c r="A35" s="443" t="s">
        <v>261</v>
      </c>
      <c r="B35" s="460">
        <f>B28</f>
        <v>1900</v>
      </c>
      <c r="C35" s="445">
        <f>C28</f>
        <v>1901</v>
      </c>
      <c r="D35" s="445">
        <f>D28</f>
        <v>1902</v>
      </c>
      <c r="E35" s="445">
        <f>E28</f>
        <v>1903</v>
      </c>
      <c r="F35" s="468">
        <f>F28</f>
        <v>1904</v>
      </c>
      <c r="G35" s="471" t="s">
        <v>266</v>
      </c>
      <c r="H35" s="448" t="s">
        <v>265</v>
      </c>
    </row>
    <row r="36" spans="1:10" s="5" customFormat="1" ht="12.75" x14ac:dyDescent="0.2">
      <c r="A36" s="463" t="s">
        <v>263</v>
      </c>
      <c r="B36" s="373">
        <f>ROUND(B33*H36,2)</f>
        <v>0</v>
      </c>
      <c r="C36" s="366">
        <f>G36-B36-D36-E36-F36</f>
        <v>0</v>
      </c>
      <c r="D36" s="366">
        <f>ROUND(D33*H36,2)</f>
        <v>0</v>
      </c>
      <c r="E36" s="366">
        <f>ROUND(E33*H36,2)</f>
        <v>0</v>
      </c>
      <c r="F36" s="377">
        <f>ROUND(F33*H36,2)</f>
        <v>0</v>
      </c>
      <c r="G36" s="41">
        <f>ROUND(G38*Anteil_Zuschuss_Frühphase_1,2)</f>
        <v>0</v>
      </c>
      <c r="H36" s="453">
        <f>IF($G$40&lt;&gt;0,G36/$G$40,0)</f>
        <v>0</v>
      </c>
    </row>
    <row r="37" spans="1:10" s="5" customFormat="1" ht="12.75" x14ac:dyDescent="0.2">
      <c r="A37" s="464" t="s">
        <v>264</v>
      </c>
      <c r="B37" s="335">
        <f t="shared" ref="B37:G37" si="6">B38-B36</f>
        <v>0</v>
      </c>
      <c r="C37" s="336">
        <f t="shared" si="6"/>
        <v>0</v>
      </c>
      <c r="D37" s="336">
        <f t="shared" si="6"/>
        <v>0</v>
      </c>
      <c r="E37" s="336">
        <f t="shared" si="6"/>
        <v>0</v>
      </c>
      <c r="F37" s="342">
        <f t="shared" si="6"/>
        <v>0</v>
      </c>
      <c r="G37" s="42">
        <f t="shared" si="6"/>
        <v>0</v>
      </c>
      <c r="H37" s="441">
        <f>IF($G$40&lt;&gt;0,G37/$G$40,0)</f>
        <v>0</v>
      </c>
    </row>
    <row r="38" spans="1:10" s="5" customFormat="1" ht="12.75" x14ac:dyDescent="0.2">
      <c r="A38" s="465" t="s">
        <v>277</v>
      </c>
      <c r="B38" s="330">
        <f>ROUND(B33*H38,2)</f>
        <v>0</v>
      </c>
      <c r="C38" s="324">
        <f>G38-B38-D38-E38-F38</f>
        <v>0</v>
      </c>
      <c r="D38" s="324">
        <f>ROUND(D33*H38,2)</f>
        <v>0</v>
      </c>
      <c r="E38" s="324">
        <f>ROUND(E33*H38,2)</f>
        <v>0</v>
      </c>
      <c r="F38" s="35">
        <f>ROUND(F33*H38,2)</f>
        <v>0</v>
      </c>
      <c r="G38" s="59">
        <f>IF(G33*(1-Eigenanteil_Frühphase_1)&lt;Höchstbetrag_Frühphase_1,ROUNDDOWN((G33*(1-Eigenanteil_Frühphase_1))/10000,0)*10000,Höchstbetrag_Frühphase_1)</f>
        <v>0</v>
      </c>
      <c r="H38" s="441">
        <f>IF($G$40&lt;&gt;0,G38/$G$40,0)</f>
        <v>0</v>
      </c>
    </row>
    <row r="39" spans="1:10" s="5" customFormat="1" ht="13.5" thickBot="1" x14ac:dyDescent="0.25">
      <c r="A39" s="466" t="s">
        <v>262</v>
      </c>
      <c r="B39" s="461">
        <f>B40-B38</f>
        <v>0</v>
      </c>
      <c r="C39" s="459">
        <f>C40-C38</f>
        <v>0</v>
      </c>
      <c r="D39" s="459">
        <f>D40-D38</f>
        <v>0</v>
      </c>
      <c r="E39" s="459">
        <f>E40-E38</f>
        <v>0</v>
      </c>
      <c r="F39" s="469">
        <f>F40-F38</f>
        <v>0</v>
      </c>
      <c r="G39" s="472">
        <f>G33-G38</f>
        <v>0</v>
      </c>
      <c r="H39" s="442">
        <f>1-H38</f>
        <v>1</v>
      </c>
    </row>
    <row r="40" spans="1:10" s="5" customFormat="1" ht="13.5" thickBot="1" x14ac:dyDescent="0.25">
      <c r="A40" s="467" t="s">
        <v>276</v>
      </c>
      <c r="B40" s="462">
        <f>B33</f>
        <v>0</v>
      </c>
      <c r="C40" s="458">
        <f>C33</f>
        <v>0</v>
      </c>
      <c r="D40" s="458">
        <f>D33</f>
        <v>0</v>
      </c>
      <c r="E40" s="458">
        <f>E33</f>
        <v>0</v>
      </c>
      <c r="F40" s="470">
        <f>F33</f>
        <v>0</v>
      </c>
      <c r="G40" s="473">
        <f>G38+G39</f>
        <v>0</v>
      </c>
      <c r="H40" s="451">
        <f>H38+H39</f>
        <v>1</v>
      </c>
    </row>
    <row r="41" spans="1:10" x14ac:dyDescent="0.25">
      <c r="J41" s="826"/>
    </row>
    <row r="42" spans="1:10" x14ac:dyDescent="0.25">
      <c r="A42" s="439" t="s">
        <v>275</v>
      </c>
      <c r="J42" s="826"/>
    </row>
    <row r="43" spans="1:10" x14ac:dyDescent="0.25">
      <c r="A43" t="str">
        <f>"Zeitraum vom "&amp;TEXT(Datum_FP2_Beginn,"TT.MM.JJJJ")&amp;" bis "&amp;TEXT(Datum_FP2_Ende,"TT.MM.JJJJ")</f>
        <v>Zeitraum vom 31.12.1900 bis 00.01.1900</v>
      </c>
      <c r="J43" s="826"/>
    </row>
    <row r="44" spans="1:10" ht="15.75" thickBot="1" x14ac:dyDescent="0.3">
      <c r="J44" s="826"/>
    </row>
    <row r="45" spans="1:10" s="2" customFormat="1" ht="13.5" thickBot="1" x14ac:dyDescent="0.25">
      <c r="A45" s="443" t="s">
        <v>260</v>
      </c>
      <c r="B45" s="444">
        <f>B9</f>
        <v>1900</v>
      </c>
      <c r="C45" s="445">
        <f>C9</f>
        <v>1901</v>
      </c>
      <c r="D45" s="445">
        <f>D9</f>
        <v>1902</v>
      </c>
      <c r="E45" s="445">
        <f>E9</f>
        <v>1903</v>
      </c>
      <c r="F45" s="446">
        <f>F9</f>
        <v>1904</v>
      </c>
      <c r="G45" s="447" t="s">
        <v>266</v>
      </c>
      <c r="H45" s="448" t="s">
        <v>265</v>
      </c>
      <c r="J45" s="5"/>
    </row>
    <row r="46" spans="1:10" s="2" customFormat="1" ht="12.75" x14ac:dyDescent="0.2">
      <c r="A46" s="452" t="s">
        <v>244</v>
      </c>
      <c r="B46" s="177">
        <f>HT_Frühphase_Anker!AL32</f>
        <v>0</v>
      </c>
      <c r="C46" s="176">
        <f>HT_Frühphase_Anker!AM32</f>
        <v>0</v>
      </c>
      <c r="D46" s="176">
        <f>HT_Frühphase_Anker!AN32</f>
        <v>0</v>
      </c>
      <c r="E46" s="176">
        <f>HT_Frühphase_Anker!AO32</f>
        <v>0</v>
      </c>
      <c r="F46" s="9">
        <f>HT_Frühphase_Anker!AP32</f>
        <v>0</v>
      </c>
      <c r="G46" s="248">
        <f>SUM(B46:F46)</f>
        <v>0</v>
      </c>
      <c r="H46" s="453">
        <f>IF($G$50&lt;&gt;0,G46/$G$50,0)</f>
        <v>0</v>
      </c>
      <c r="J46" s="5"/>
    </row>
    <row r="47" spans="1:10" s="2" customFormat="1" ht="12.75" x14ac:dyDescent="0.2">
      <c r="A47" s="386" t="s">
        <v>245</v>
      </c>
      <c r="B47" s="22">
        <f>HT_Frühphase_Anker!AL33</f>
        <v>0</v>
      </c>
      <c r="C47" s="178">
        <f>HT_Frühphase_Anker!AM33</f>
        <v>0</v>
      </c>
      <c r="D47" s="178">
        <f>HT_Frühphase_Anker!AN33</f>
        <v>0</v>
      </c>
      <c r="E47" s="178">
        <f>HT_Frühphase_Anker!AO33</f>
        <v>0</v>
      </c>
      <c r="F47" s="10">
        <f>HT_Frühphase_Anker!AP33</f>
        <v>0</v>
      </c>
      <c r="G47" s="13">
        <f>SUM(B47:F47)</f>
        <v>0</v>
      </c>
      <c r="H47" s="441">
        <f>IF($G$50&lt;&gt;0,G47/$G$50,0)</f>
        <v>0</v>
      </c>
      <c r="J47" s="5"/>
    </row>
    <row r="48" spans="1:10" s="2" customFormat="1" ht="12.75" x14ac:dyDescent="0.2">
      <c r="A48" s="386" t="s">
        <v>246</v>
      </c>
      <c r="B48" s="22">
        <f>HT_Frühphase_Anker!AL34</f>
        <v>0</v>
      </c>
      <c r="C48" s="178">
        <f>HT_Frühphase_Anker!AM34</f>
        <v>0</v>
      </c>
      <c r="D48" s="178">
        <f>HT_Frühphase_Anker!AN34</f>
        <v>0</v>
      </c>
      <c r="E48" s="178">
        <f>HT_Frühphase_Anker!AO34</f>
        <v>0</v>
      </c>
      <c r="F48" s="10">
        <f>HT_Frühphase_Anker!AP34</f>
        <v>0</v>
      </c>
      <c r="G48" s="13">
        <f>SUM(B48:F48)</f>
        <v>0</v>
      </c>
      <c r="H48" s="441">
        <f>IF($G$50&lt;&gt;0,G48/$G$50,0)</f>
        <v>0</v>
      </c>
      <c r="J48" s="5"/>
    </row>
    <row r="49" spans="1:10" s="2" customFormat="1" ht="13.5" thickBot="1" x14ac:dyDescent="0.25">
      <c r="A49" s="454" t="s">
        <v>247</v>
      </c>
      <c r="B49" s="455">
        <f>HT_Frühphase_Anker!AL35</f>
        <v>0</v>
      </c>
      <c r="C49" s="456">
        <f>HT_Frühphase_Anker!AM35</f>
        <v>0</v>
      </c>
      <c r="D49" s="456">
        <f>HT_Frühphase_Anker!AN35</f>
        <v>0</v>
      </c>
      <c r="E49" s="456">
        <f>HT_Frühphase_Anker!AO35</f>
        <v>0</v>
      </c>
      <c r="F49" s="457">
        <f>HT_Frühphase_Anker!AP35</f>
        <v>0</v>
      </c>
      <c r="G49" s="228">
        <f>SUM(B49:F49)</f>
        <v>0</v>
      </c>
      <c r="H49" s="442">
        <f>IF($G$50&lt;&gt;0,G49/$G$50,0)</f>
        <v>0</v>
      </c>
      <c r="J49" s="5"/>
    </row>
    <row r="50" spans="1:10" s="2" customFormat="1" ht="13.5" thickBot="1" x14ac:dyDescent="0.25">
      <c r="A50" s="449" t="s">
        <v>243</v>
      </c>
      <c r="B50" s="188">
        <f t="shared" ref="B50:H50" si="7">SUM(B46:B49)</f>
        <v>0</v>
      </c>
      <c r="C50" s="189">
        <f t="shared" si="7"/>
        <v>0</v>
      </c>
      <c r="D50" s="189">
        <f t="shared" si="7"/>
        <v>0</v>
      </c>
      <c r="E50" s="189">
        <f t="shared" si="7"/>
        <v>0</v>
      </c>
      <c r="F50" s="190">
        <f t="shared" si="7"/>
        <v>0</v>
      </c>
      <c r="G50" s="450">
        <f t="shared" si="7"/>
        <v>0</v>
      </c>
      <c r="H50" s="451">
        <f t="shared" si="7"/>
        <v>0</v>
      </c>
      <c r="J50" s="5"/>
    </row>
    <row r="51" spans="1:10" s="2" customFormat="1" ht="13.5" thickBot="1" x14ac:dyDescent="0.25">
      <c r="J51" s="5"/>
    </row>
    <row r="52" spans="1:10" s="2" customFormat="1" ht="13.5" thickBot="1" x14ac:dyDescent="0.25">
      <c r="A52" s="443" t="s">
        <v>261</v>
      </c>
      <c r="B52" s="460">
        <f>B45</f>
        <v>1900</v>
      </c>
      <c r="C52" s="445">
        <f>C45</f>
        <v>1901</v>
      </c>
      <c r="D52" s="445">
        <f>D45</f>
        <v>1902</v>
      </c>
      <c r="E52" s="445">
        <f>E45</f>
        <v>1903</v>
      </c>
      <c r="F52" s="468">
        <f>F45</f>
        <v>1904</v>
      </c>
      <c r="G52" s="471" t="s">
        <v>266</v>
      </c>
      <c r="H52" s="448" t="s">
        <v>265</v>
      </c>
      <c r="J52" s="5"/>
    </row>
    <row r="53" spans="1:10" s="5" customFormat="1" ht="12.75" x14ac:dyDescent="0.2">
      <c r="A53" s="463" t="s">
        <v>264</v>
      </c>
      <c r="B53" s="373">
        <f>ROUND(B50*$H$53,2)</f>
        <v>0</v>
      </c>
      <c r="C53" s="373">
        <f>ROUND(C50*$H$53,2)</f>
        <v>0</v>
      </c>
      <c r="D53" s="366">
        <f>G53-SUM(B53:C53)-SUM(E53:F53)</f>
        <v>0</v>
      </c>
      <c r="E53" s="373">
        <f>ROUND(E50*$H$53,2)</f>
        <v>0</v>
      </c>
      <c r="F53" s="373">
        <f>ROUND(F50*$H$53,2)</f>
        <v>0</v>
      </c>
      <c r="G53" s="41">
        <f>IF(G50*(1-Eigenanteil_Frühphase_2)&lt;Höchstbetrag_Frühphase_2-G38,ROUNDDOWN((G50*(1-Eigenanteil_Frühphase_2))/10000,0)*10000,Höchstbetrag_Frühphase_2-G38)</f>
        <v>0</v>
      </c>
      <c r="H53" s="474">
        <f>IF(G55&lt;&gt;0,G53/G55,0)</f>
        <v>0</v>
      </c>
    </row>
    <row r="54" spans="1:10" s="5" customFormat="1" ht="13.5" thickBot="1" x14ac:dyDescent="0.25">
      <c r="A54" s="466" t="s">
        <v>262</v>
      </c>
      <c r="B54" s="461">
        <f t="shared" ref="B54:G54" si="8">B55-B53</f>
        <v>0</v>
      </c>
      <c r="C54" s="459">
        <f t="shared" si="8"/>
        <v>0</v>
      </c>
      <c r="D54" s="459">
        <f t="shared" si="8"/>
        <v>0</v>
      </c>
      <c r="E54" s="459">
        <f t="shared" si="8"/>
        <v>0</v>
      </c>
      <c r="F54" s="469">
        <f t="shared" si="8"/>
        <v>0</v>
      </c>
      <c r="G54" s="472">
        <f t="shared" si="8"/>
        <v>0</v>
      </c>
      <c r="H54" s="436">
        <f>1-H53</f>
        <v>1</v>
      </c>
    </row>
    <row r="55" spans="1:10" s="5" customFormat="1" ht="13.5" thickBot="1" x14ac:dyDescent="0.25">
      <c r="A55" s="467" t="s">
        <v>276</v>
      </c>
      <c r="B55" s="462">
        <f>B50</f>
        <v>0</v>
      </c>
      <c r="C55" s="458">
        <f t="shared" ref="C55:H55" si="9">C50</f>
        <v>0</v>
      </c>
      <c r="D55" s="458">
        <f t="shared" si="9"/>
        <v>0</v>
      </c>
      <c r="E55" s="458">
        <f t="shared" si="9"/>
        <v>0</v>
      </c>
      <c r="F55" s="470">
        <f t="shared" si="9"/>
        <v>0</v>
      </c>
      <c r="G55" s="473">
        <f t="shared" si="9"/>
        <v>0</v>
      </c>
      <c r="H55" s="475">
        <f t="shared" si="9"/>
        <v>0</v>
      </c>
    </row>
    <row r="56" spans="1:10" x14ac:dyDescent="0.25">
      <c r="J56" s="826"/>
    </row>
  </sheetData>
  <sheetProtection password="B210" sheet="1"/>
  <dataValidations disablePrompts="1" count="1">
    <dataValidation allowBlank="1" showInputMessage="1" showErrorMessage="1" error="In diese Zelle keine Werte eingeben." sqref="A6 A17:A21 A25 A36:A40 A42 A53:A55"/>
  </dataValidations>
  <pageMargins left="0.7" right="0.7" top="0.78740157499999996" bottom="0.78740157499999996" header="0.3" footer="0.3"/>
  <pageSetup paperSize="9" scale="69" orientation="portrait" horizontalDpi="1200" verticalDpi="1200" copies="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H65"/>
  <sheetViews>
    <sheetView workbookViewId="0">
      <selection activeCell="K28" sqref="K28"/>
    </sheetView>
  </sheetViews>
  <sheetFormatPr baseColWidth="10" defaultRowHeight="15" x14ac:dyDescent="0.25"/>
  <cols>
    <col min="1" max="1" width="52.140625" customWidth="1"/>
    <col min="2" max="2" width="12.28515625" customWidth="1"/>
    <col min="7" max="7" width="16.5703125" customWidth="1"/>
  </cols>
  <sheetData>
    <row r="1" spans="1:8" s="2" customFormat="1" ht="15.75" x14ac:dyDescent="0.25">
      <c r="A1" s="3" t="s">
        <v>13</v>
      </c>
      <c r="B1" s="3">
        <f>Name</f>
        <v>0</v>
      </c>
    </row>
    <row r="2" spans="1:8" s="2" customFormat="1" ht="15.75" x14ac:dyDescent="0.25">
      <c r="A2" s="3" t="str">
        <f>IF(AND(Antragsnummer&lt;&gt;"",PV_Nummer&lt;&gt;""),"Antragsnummern:","Antragsnummer:")</f>
        <v>Antragsnummer:</v>
      </c>
      <c r="B2" s="144">
        <f>IF(AND(PV_Nummer&lt;&gt;"",Antragsnummer&lt;&gt;""),PV_Nummer&amp;" / "&amp;Antragsnummer,IF(Antragsnummer="",PV_Nummer,Antragsnummer))</f>
        <v>0</v>
      </c>
    </row>
    <row r="3" spans="1:8" s="2" customFormat="1" ht="12.75" x14ac:dyDescent="0.2">
      <c r="F3" s="191"/>
    </row>
    <row r="4" spans="1:8" s="2" customFormat="1" ht="15.75" x14ac:dyDescent="0.25">
      <c r="A4" s="4" t="s">
        <v>417</v>
      </c>
      <c r="F4" s="191"/>
    </row>
    <row r="5" spans="1:8" s="2" customFormat="1" ht="12.75" x14ac:dyDescent="0.2"/>
    <row r="6" spans="1:8" s="2" customFormat="1" ht="12.75" x14ac:dyDescent="0.2">
      <c r="A6" s="5" t="str">
        <f>"Zeitraum vom "&amp;TEXT('Angaben zum Unternehmen'!B21,"TT.MM.JJJJ")&amp;" bis "&amp;TEXT(DATE(YEAR('Plan - sonstige Ausgaben'!Y7),MONTH('Plan - sonstige Ausgaben'!Y7)+37,0),"TT.MM.JJJJ")</f>
        <v>Zeitraum vom 01.01.1900 bis 31.12.1904</v>
      </c>
      <c r="C6" s="191"/>
    </row>
    <row r="7" spans="1:8" s="2" customFormat="1" ht="13.5" thickBot="1" x14ac:dyDescent="0.25"/>
    <row r="8" spans="1:8" s="2" customFormat="1" ht="13.5" thickBot="1" x14ac:dyDescent="0.25">
      <c r="A8" s="443" t="s">
        <v>260</v>
      </c>
      <c r="B8" s="460">
        <f>HT_Frühphase_Anker!AL6</f>
        <v>1900</v>
      </c>
      <c r="C8" s="460">
        <f>HT_Frühphase_Anker!AM6</f>
        <v>1901</v>
      </c>
      <c r="D8" s="460">
        <f>HT_Frühphase_Anker!AN6</f>
        <v>1902</v>
      </c>
      <c r="E8" s="460">
        <f>HT_Frühphase_Anker!AO6</f>
        <v>1903</v>
      </c>
      <c r="F8" s="460">
        <f>HT_Frühphase_Anker!AP6</f>
        <v>1904</v>
      </c>
      <c r="G8" s="471" t="s">
        <v>266</v>
      </c>
      <c r="H8" s="448" t="s">
        <v>265</v>
      </c>
    </row>
    <row r="9" spans="1:8" s="2" customFormat="1" ht="12.75" x14ac:dyDescent="0.2">
      <c r="A9" s="815" t="s">
        <v>244</v>
      </c>
      <c r="B9" s="177">
        <f>'Plan - Personalausgaben'!AL188</f>
        <v>0</v>
      </c>
      <c r="C9" s="176">
        <f>'Plan - Personalausgaben'!AM188</f>
        <v>0</v>
      </c>
      <c r="D9" s="176">
        <f>'Plan - Personalausgaben'!AN188</f>
        <v>0</v>
      </c>
      <c r="E9" s="176">
        <f>'Plan - Personalausgaben'!AO188</f>
        <v>0</v>
      </c>
      <c r="F9" s="9">
        <f>'Plan - Personalausgaben'!AP188</f>
        <v>0</v>
      </c>
      <c r="G9" s="175">
        <f>SUM(B9:F9)</f>
        <v>0</v>
      </c>
      <c r="H9" s="453">
        <f>1-SUM(H10:H12)</f>
        <v>1</v>
      </c>
    </row>
    <row r="10" spans="1:8" s="2" customFormat="1" ht="12.75" x14ac:dyDescent="0.2">
      <c r="A10" s="816" t="s">
        <v>245</v>
      </c>
      <c r="B10" s="22">
        <f>'Plan - Investitionen'!AL67</f>
        <v>0</v>
      </c>
      <c r="C10" s="178">
        <f>'Plan - Investitionen'!AM67</f>
        <v>0</v>
      </c>
      <c r="D10" s="178">
        <f>'Plan - Investitionen'!AN67</f>
        <v>0</v>
      </c>
      <c r="E10" s="178">
        <f>'Plan - Investitionen'!AO67</f>
        <v>0</v>
      </c>
      <c r="F10" s="10">
        <f>'Plan - Investitionen'!AP67</f>
        <v>0</v>
      </c>
      <c r="G10" s="21">
        <f>SUM(B10:F10)</f>
        <v>0</v>
      </c>
      <c r="H10" s="441">
        <f>IF($G$13&lt;&gt;0,G10/$G$13,0)</f>
        <v>0</v>
      </c>
    </row>
    <row r="11" spans="1:8" s="2" customFormat="1" ht="12.75" x14ac:dyDescent="0.2">
      <c r="A11" s="816" t="s">
        <v>246</v>
      </c>
      <c r="B11" s="22">
        <f>'Plan - Betriebsausgaben'!AL32</f>
        <v>0</v>
      </c>
      <c r="C11" s="178">
        <f>'Plan - Betriebsausgaben'!AM32</f>
        <v>0</v>
      </c>
      <c r="D11" s="178">
        <f>'Plan - Betriebsausgaben'!AN32</f>
        <v>0</v>
      </c>
      <c r="E11" s="178">
        <f>'Plan - Betriebsausgaben'!AO32</f>
        <v>0</v>
      </c>
      <c r="F11" s="10">
        <f>'Plan - Betriebsausgaben'!AP32</f>
        <v>0</v>
      </c>
      <c r="G11" s="21">
        <f>SUM(B11:F11)</f>
        <v>0</v>
      </c>
      <c r="H11" s="441">
        <f>IF($G$13&lt;&gt;0,G11/$G$13,0)</f>
        <v>0</v>
      </c>
    </row>
    <row r="12" spans="1:8" s="2" customFormat="1" ht="13.5" thickBot="1" x14ac:dyDescent="0.25">
      <c r="A12" s="817" t="s">
        <v>247</v>
      </c>
      <c r="B12" s="455">
        <f>'Plan - sonstige Ausgaben'!AL21</f>
        <v>0</v>
      </c>
      <c r="C12" s="456">
        <f>'Plan - sonstige Ausgaben'!AM21</f>
        <v>0</v>
      </c>
      <c r="D12" s="456">
        <f>'Plan - sonstige Ausgaben'!AN21</f>
        <v>0</v>
      </c>
      <c r="E12" s="456">
        <f>'Plan - sonstige Ausgaben'!AO21</f>
        <v>0</v>
      </c>
      <c r="F12" s="457">
        <f>'Plan - sonstige Ausgaben'!AP21</f>
        <v>0</v>
      </c>
      <c r="G12" s="479">
        <f>SUM(B12:F12)</f>
        <v>0</v>
      </c>
      <c r="H12" s="442">
        <f>IF($G$13&lt;&gt;0,G12/$G$13,0)</f>
        <v>0</v>
      </c>
    </row>
    <row r="13" spans="1:8" s="2" customFormat="1" ht="13.5" thickBot="1" x14ac:dyDescent="0.25">
      <c r="A13" s="449" t="s">
        <v>243</v>
      </c>
      <c r="B13" s="450">
        <f t="shared" ref="B13:H13" si="0">SUM(B9:B12)</f>
        <v>0</v>
      </c>
      <c r="C13" s="189">
        <f t="shared" si="0"/>
        <v>0</v>
      </c>
      <c r="D13" s="189">
        <f t="shared" si="0"/>
        <v>0</v>
      </c>
      <c r="E13" s="189">
        <f t="shared" si="0"/>
        <v>0</v>
      </c>
      <c r="F13" s="823">
        <f t="shared" si="0"/>
        <v>0</v>
      </c>
      <c r="G13" s="188">
        <f t="shared" si="0"/>
        <v>0</v>
      </c>
      <c r="H13" s="822">
        <f t="shared" si="0"/>
        <v>1</v>
      </c>
    </row>
    <row r="14" spans="1:8" s="2" customFormat="1" ht="12.75" x14ac:dyDescent="0.2"/>
    <row r="15" spans="1:8" s="2" customFormat="1" ht="15.75" x14ac:dyDescent="0.25">
      <c r="A15" s="4" t="s">
        <v>435</v>
      </c>
    </row>
    <row r="16" spans="1:8" s="2" customFormat="1" ht="12.75" x14ac:dyDescent="0.2"/>
    <row r="17" spans="1:8" s="2" customFormat="1" ht="12.75" x14ac:dyDescent="0.2">
      <c r="A17" s="5" t="str">
        <f>"Zeitraum vom "&amp;TEXT('Angaben zum Unternehmen'!B21,"TT.MM.JJJJ")&amp;" bis "&amp;TEXT(DATE(YEAR('Plan - sonstige Ausgaben'!Y7),MONTH('Plan - sonstige Ausgaben'!Y7)+37,0),"TT.MM.JJJJ")</f>
        <v>Zeitraum vom 01.01.1900 bis 31.12.1904</v>
      </c>
      <c r="C17" s="191"/>
    </row>
    <row r="18" spans="1:8" s="2" customFormat="1" ht="13.5" thickBot="1" x14ac:dyDescent="0.25"/>
    <row r="19" spans="1:8" s="2" customFormat="1" ht="13.5" thickBot="1" x14ac:dyDescent="0.25">
      <c r="A19" s="443" t="s">
        <v>260</v>
      </c>
      <c r="B19" s="460">
        <f>HT_Frühphase_Anker!AL6</f>
        <v>1900</v>
      </c>
      <c r="C19" s="460">
        <f>HT_Frühphase_Anker!AM6</f>
        <v>1901</v>
      </c>
      <c r="D19" s="460">
        <f>HT_Frühphase_Anker!AN6</f>
        <v>1902</v>
      </c>
      <c r="E19" s="460">
        <f>HT_Frühphase_Anker!AO6</f>
        <v>1903</v>
      </c>
      <c r="F19" s="460">
        <f>HT_Frühphase_Anker!AP6</f>
        <v>1904</v>
      </c>
      <c r="G19" s="471" t="s">
        <v>266</v>
      </c>
      <c r="H19" s="448" t="s">
        <v>265</v>
      </c>
    </row>
    <row r="20" spans="1:8" s="2" customFormat="1" ht="12.75" x14ac:dyDescent="0.2">
      <c r="A20" s="815" t="s">
        <v>244</v>
      </c>
      <c r="B20" s="177">
        <f>HT_Personalausgaben!AL190</f>
        <v>0</v>
      </c>
      <c r="C20" s="176">
        <f>HT_Personalausgaben!AM190</f>
        <v>0</v>
      </c>
      <c r="D20" s="176">
        <f>HT_Personalausgaben!AN190</f>
        <v>0</v>
      </c>
      <c r="E20" s="176">
        <f>HT_Personalausgaben!AO190</f>
        <v>0</v>
      </c>
      <c r="F20" s="9">
        <f>HT_Personalausgaben!AP190</f>
        <v>0</v>
      </c>
      <c r="G20" s="175">
        <f>SUM(B20:F20)</f>
        <v>0</v>
      </c>
      <c r="H20" s="453">
        <f>1-SUM(H21:H23)</f>
        <v>1</v>
      </c>
    </row>
    <row r="21" spans="1:8" s="2" customFormat="1" ht="12.75" x14ac:dyDescent="0.2">
      <c r="A21" s="816" t="s">
        <v>245</v>
      </c>
      <c r="B21" s="22">
        <f>'Plan - Investitionen'!AL54</f>
        <v>0</v>
      </c>
      <c r="C21" s="178">
        <f>'Plan - Investitionen'!AM54</f>
        <v>0</v>
      </c>
      <c r="D21" s="178">
        <f>'Plan - Investitionen'!AN54</f>
        <v>0</v>
      </c>
      <c r="E21" s="178">
        <f>'Plan - Investitionen'!AO54</f>
        <v>0</v>
      </c>
      <c r="F21" s="10">
        <f>'Plan - Investitionen'!AP54</f>
        <v>0</v>
      </c>
      <c r="G21" s="21">
        <f>SUM(B21:F21)</f>
        <v>0</v>
      </c>
      <c r="H21" s="441">
        <f>IF($G$24&lt;&gt;0,G21/$G$24,0)</f>
        <v>0</v>
      </c>
    </row>
    <row r="22" spans="1:8" s="2" customFormat="1" ht="12.75" x14ac:dyDescent="0.2">
      <c r="A22" s="816" t="s">
        <v>246</v>
      </c>
      <c r="B22" s="22">
        <f>'Plan - Betriebsausgaben'!AL25</f>
        <v>0</v>
      </c>
      <c r="C22" s="178">
        <f>'Plan - Betriebsausgaben'!AM25</f>
        <v>0</v>
      </c>
      <c r="D22" s="178">
        <f>'Plan - Betriebsausgaben'!AN25</f>
        <v>0</v>
      </c>
      <c r="E22" s="178">
        <f>'Plan - Betriebsausgaben'!AO25</f>
        <v>0</v>
      </c>
      <c r="F22" s="10">
        <f>'Plan - Betriebsausgaben'!AP25</f>
        <v>0</v>
      </c>
      <c r="G22" s="21">
        <f>SUM(B22:F22)</f>
        <v>0</v>
      </c>
      <c r="H22" s="441">
        <f>IF($G$24&lt;&gt;0,G22/$G$24,0)</f>
        <v>0</v>
      </c>
    </row>
    <row r="23" spans="1:8" s="2" customFormat="1" ht="13.5" thickBot="1" x14ac:dyDescent="0.25">
      <c r="A23" s="817" t="s">
        <v>247</v>
      </c>
      <c r="B23" s="455">
        <f>'Plan - sonstige Ausgaben'!AL9+'Plan - sonstige Ausgaben'!AL17</f>
        <v>0</v>
      </c>
      <c r="C23" s="456">
        <f>'Plan - sonstige Ausgaben'!AM9+'Plan - sonstige Ausgaben'!AM17</f>
        <v>0</v>
      </c>
      <c r="D23" s="456">
        <f>'Plan - sonstige Ausgaben'!AN9+'Plan - sonstige Ausgaben'!AN17</f>
        <v>0</v>
      </c>
      <c r="E23" s="456">
        <f>'Plan - sonstige Ausgaben'!AO9+'Plan - sonstige Ausgaben'!AO17</f>
        <v>0</v>
      </c>
      <c r="F23" s="457">
        <f>'Plan - sonstige Ausgaben'!AP9+'Plan - sonstige Ausgaben'!AP17</f>
        <v>0</v>
      </c>
      <c r="G23" s="829">
        <f>SUM(B23:F23)</f>
        <v>0</v>
      </c>
      <c r="H23" s="830">
        <f>IF($G$24&lt;&gt;0,G23/$G$24,0)</f>
        <v>0</v>
      </c>
    </row>
    <row r="24" spans="1:8" s="2" customFormat="1" ht="13.5" thickBot="1" x14ac:dyDescent="0.25">
      <c r="A24" s="449" t="s">
        <v>243</v>
      </c>
      <c r="B24" s="450">
        <f t="shared" ref="B24:H24" si="1">SUM(B20:B23)</f>
        <v>0</v>
      </c>
      <c r="C24" s="189">
        <f t="shared" si="1"/>
        <v>0</v>
      </c>
      <c r="D24" s="189">
        <f t="shared" si="1"/>
        <v>0</v>
      </c>
      <c r="E24" s="189">
        <f t="shared" si="1"/>
        <v>0</v>
      </c>
      <c r="F24" s="823">
        <f t="shared" si="1"/>
        <v>0</v>
      </c>
      <c r="G24" s="173">
        <f t="shared" si="1"/>
        <v>0</v>
      </c>
      <c r="H24" s="831">
        <f t="shared" si="1"/>
        <v>1</v>
      </c>
    </row>
    <row r="26" spans="1:8" s="2" customFormat="1" ht="15.75" x14ac:dyDescent="0.25">
      <c r="A26" s="4" t="s">
        <v>421</v>
      </c>
    </row>
    <row r="28" spans="1:8" s="2" customFormat="1" ht="12.75" x14ac:dyDescent="0.2">
      <c r="A28" s="5" t="str">
        <f>"Zeitraum vom "&amp;TEXT(Beginn_Ankerprojekt,"TT.MM.JJJJ")&amp;" bis "&amp;TEXT(Ende_Ankerprojekt,"TT.MM.JJJJ")</f>
        <v>Zeitraum vom 00.01.1900 bis 00.01.1900</v>
      </c>
    </row>
    <row r="29" spans="1:8" s="2" customFormat="1" ht="13.5" thickBot="1" x14ac:dyDescent="0.25"/>
    <row r="30" spans="1:8" s="2" customFormat="1" ht="13.5" thickBot="1" x14ac:dyDescent="0.25">
      <c r="A30" s="443" t="s">
        <v>260</v>
      </c>
      <c r="B30" s="460">
        <f>HT_Frühphase_Anker!AL6</f>
        <v>1900</v>
      </c>
      <c r="C30" s="445">
        <f>HT_Frühphase_Anker!AM6</f>
        <v>1901</v>
      </c>
      <c r="D30" s="445">
        <f>HT_Frühphase_Anker!AN6</f>
        <v>1902</v>
      </c>
      <c r="E30" s="445">
        <f>HT_Frühphase_Anker!AO6</f>
        <v>1903</v>
      </c>
      <c r="F30" s="468">
        <f>HT_Frühphase_Anker!AP6</f>
        <v>1904</v>
      </c>
      <c r="G30" s="471" t="s">
        <v>266</v>
      </c>
      <c r="H30" s="448" t="s">
        <v>265</v>
      </c>
    </row>
    <row r="31" spans="1:8" s="2" customFormat="1" ht="12.75" x14ac:dyDescent="0.2">
      <c r="A31" s="229" t="s">
        <v>244</v>
      </c>
      <c r="B31" s="177">
        <f>HT_Personalausgaben!AL189</f>
        <v>0</v>
      </c>
      <c r="C31" s="175">
        <f>HT_Personalausgaben!AM189</f>
        <v>0</v>
      </c>
      <c r="D31" s="175">
        <f>HT_Personalausgaben!AN189</f>
        <v>0</v>
      </c>
      <c r="E31" s="175">
        <f>HT_Personalausgaben!AO189</f>
        <v>0</v>
      </c>
      <c r="F31" s="820">
        <f>HT_Personalausgaben!AP189</f>
        <v>0</v>
      </c>
      <c r="G31" s="177">
        <f t="shared" ref="G31:G38" si="2">SUM(B31:F31)</f>
        <v>0</v>
      </c>
      <c r="H31" s="453">
        <f>1-SUM(H32:H38)</f>
        <v>1</v>
      </c>
    </row>
    <row r="32" spans="1:8" s="2" customFormat="1" ht="12.75" x14ac:dyDescent="0.2">
      <c r="A32" s="230" t="s">
        <v>436</v>
      </c>
      <c r="B32" s="22">
        <f>'Plan - sonstige Ausgaben'!AL18</f>
        <v>0</v>
      </c>
      <c r="C32" s="21">
        <f>'Plan - sonstige Ausgaben'!AM18</f>
        <v>0</v>
      </c>
      <c r="D32" s="21">
        <f>'Plan - sonstige Ausgaben'!AN18</f>
        <v>0</v>
      </c>
      <c r="E32" s="21">
        <f>'Plan - sonstige Ausgaben'!AO18</f>
        <v>0</v>
      </c>
      <c r="F32" s="821">
        <f>'Plan - sonstige Ausgaben'!AP18</f>
        <v>0</v>
      </c>
      <c r="G32" s="22">
        <f t="shared" si="2"/>
        <v>0</v>
      </c>
      <c r="H32" s="441">
        <f t="shared" ref="H32:H38" si="3">IF($G$39&lt;&gt;0,G32/$G$39,0)</f>
        <v>0</v>
      </c>
    </row>
    <row r="33" spans="1:8" s="2" customFormat="1" ht="12.75" x14ac:dyDescent="0.2">
      <c r="A33" s="230" t="s">
        <v>437</v>
      </c>
      <c r="B33" s="22">
        <f>'Plan - Investitionen'!AL66</f>
        <v>0</v>
      </c>
      <c r="C33" s="21">
        <f>'Plan - Investitionen'!AM66</f>
        <v>0</v>
      </c>
      <c r="D33" s="21">
        <f>'Plan - Investitionen'!AN66</f>
        <v>0</v>
      </c>
      <c r="E33" s="21">
        <f>'Plan - Investitionen'!AO66</f>
        <v>0</v>
      </c>
      <c r="F33" s="821">
        <f>'Plan - Investitionen'!AP66</f>
        <v>0</v>
      </c>
      <c r="G33" s="22">
        <f t="shared" si="2"/>
        <v>0</v>
      </c>
      <c r="H33" s="441">
        <f t="shared" si="3"/>
        <v>0</v>
      </c>
    </row>
    <row r="34" spans="1:8" s="2" customFormat="1" ht="12.75" x14ac:dyDescent="0.2">
      <c r="A34" s="230" t="s">
        <v>438</v>
      </c>
      <c r="B34" s="22">
        <f>'Plan - Betriebsausgaben'!AL27</f>
        <v>0</v>
      </c>
      <c r="C34" s="21">
        <f>'Plan - Betriebsausgaben'!AM27</f>
        <v>0</v>
      </c>
      <c r="D34" s="21">
        <f>'Plan - Betriebsausgaben'!AN27</f>
        <v>0</v>
      </c>
      <c r="E34" s="21">
        <f>'Plan - Betriebsausgaben'!AO27</f>
        <v>0</v>
      </c>
      <c r="F34" s="821">
        <f>'Plan - Betriebsausgaben'!AP27</f>
        <v>0</v>
      </c>
      <c r="G34" s="22">
        <f t="shared" si="2"/>
        <v>0</v>
      </c>
      <c r="H34" s="441">
        <f t="shared" si="3"/>
        <v>0</v>
      </c>
    </row>
    <row r="35" spans="1:8" s="2" customFormat="1" ht="12.75" x14ac:dyDescent="0.2">
      <c r="A35" s="230" t="s">
        <v>278</v>
      </c>
      <c r="B35" s="22">
        <f>'Plan - sonstige Ausgaben'!AL10</f>
        <v>0</v>
      </c>
      <c r="C35" s="21">
        <f>'Plan - sonstige Ausgaben'!AM10</f>
        <v>0</v>
      </c>
      <c r="D35" s="21">
        <f>'Plan - sonstige Ausgaben'!AN10</f>
        <v>0</v>
      </c>
      <c r="E35" s="21">
        <f>'Plan - sonstige Ausgaben'!AO10</f>
        <v>0</v>
      </c>
      <c r="F35" s="821">
        <f>'Plan - sonstige Ausgaben'!AP10</f>
        <v>0</v>
      </c>
      <c r="G35" s="22">
        <f t="shared" si="2"/>
        <v>0</v>
      </c>
      <c r="H35" s="441">
        <f t="shared" si="3"/>
        <v>0</v>
      </c>
    </row>
    <row r="36" spans="1:8" s="2" customFormat="1" ht="12.75" x14ac:dyDescent="0.2">
      <c r="A36" s="230" t="s">
        <v>439</v>
      </c>
      <c r="B36" s="22">
        <f>'Plan - Betriebsausgaben'!AL28</f>
        <v>0</v>
      </c>
      <c r="C36" s="21">
        <f>'Plan - Betriebsausgaben'!AM28</f>
        <v>0</v>
      </c>
      <c r="D36" s="21">
        <f>'Plan - Betriebsausgaben'!AN28</f>
        <v>0</v>
      </c>
      <c r="E36" s="21">
        <f>'Plan - Betriebsausgaben'!AO28</f>
        <v>0</v>
      </c>
      <c r="F36" s="821">
        <f>'Plan - Betriebsausgaben'!AP28</f>
        <v>0</v>
      </c>
      <c r="G36" s="22">
        <f t="shared" si="2"/>
        <v>0</v>
      </c>
      <c r="H36" s="441">
        <f t="shared" si="3"/>
        <v>0</v>
      </c>
    </row>
    <row r="37" spans="1:8" s="2" customFormat="1" ht="12.75" x14ac:dyDescent="0.2">
      <c r="A37" s="230" t="s">
        <v>440</v>
      </c>
      <c r="B37" s="22">
        <f>'Plan - Betriebsausgaben'!AL29</f>
        <v>0</v>
      </c>
      <c r="C37" s="21">
        <f>'Plan - Betriebsausgaben'!AM29</f>
        <v>0</v>
      </c>
      <c r="D37" s="21">
        <f>'Plan - Betriebsausgaben'!AN29</f>
        <v>0</v>
      </c>
      <c r="E37" s="21">
        <f>'Plan - Betriebsausgaben'!AO29</f>
        <v>0</v>
      </c>
      <c r="F37" s="821">
        <f>'Plan - Betriebsausgaben'!AP29</f>
        <v>0</v>
      </c>
      <c r="G37" s="22">
        <f t="shared" si="2"/>
        <v>0</v>
      </c>
      <c r="H37" s="441">
        <f t="shared" si="3"/>
        <v>0</v>
      </c>
    </row>
    <row r="38" spans="1:8" s="2" customFormat="1" ht="13.5" thickBot="1" x14ac:dyDescent="0.25">
      <c r="A38" s="819" t="s">
        <v>279</v>
      </c>
      <c r="B38" s="455">
        <f>'Plan - Betriebsausgaben'!AL30</f>
        <v>0</v>
      </c>
      <c r="C38" s="479">
        <f>'Plan - Betriebsausgaben'!AM30</f>
        <v>0</v>
      </c>
      <c r="D38" s="479">
        <f>'Plan - Betriebsausgaben'!AN30</f>
        <v>0</v>
      </c>
      <c r="E38" s="479">
        <f>'Plan - Betriebsausgaben'!AO30</f>
        <v>0</v>
      </c>
      <c r="F38" s="53">
        <f>'Plan - Betriebsausgaben'!AP30</f>
        <v>0</v>
      </c>
      <c r="G38" s="455">
        <f t="shared" si="2"/>
        <v>0</v>
      </c>
      <c r="H38" s="442">
        <f t="shared" si="3"/>
        <v>0</v>
      </c>
    </row>
    <row r="39" spans="1:8" s="2" customFormat="1" ht="13.5" thickBot="1" x14ac:dyDescent="0.25">
      <c r="A39" s="449" t="s">
        <v>243</v>
      </c>
      <c r="B39" s="450">
        <f t="shared" ref="B39:H39" si="4">SUM(B31:B38)</f>
        <v>0</v>
      </c>
      <c r="C39" s="450">
        <f>SUM(C31:C38)</f>
        <v>0</v>
      </c>
      <c r="D39" s="450">
        <f>SUM(D31:D38)</f>
        <v>0</v>
      </c>
      <c r="E39" s="450">
        <f>SUM(E31:E38)</f>
        <v>0</v>
      </c>
      <c r="F39" s="450">
        <f>SUM(F31:F38)</f>
        <v>0</v>
      </c>
      <c r="G39" s="188">
        <f t="shared" si="4"/>
        <v>0</v>
      </c>
      <c r="H39" s="822">
        <f t="shared" si="4"/>
        <v>1</v>
      </c>
    </row>
    <row r="40" spans="1:8" s="2" customFormat="1" ht="13.5" thickBot="1" x14ac:dyDescent="0.25"/>
    <row r="41" spans="1:8" s="2" customFormat="1" ht="13.5" thickBot="1" x14ac:dyDescent="0.25">
      <c r="A41" s="443" t="s">
        <v>261</v>
      </c>
      <c r="B41" s="444">
        <f>B30</f>
        <v>1900</v>
      </c>
      <c r="C41" s="445">
        <f>C30</f>
        <v>1901</v>
      </c>
      <c r="D41" s="445">
        <f>D30</f>
        <v>1902</v>
      </c>
      <c r="E41" s="445">
        <f>E30</f>
        <v>1903</v>
      </c>
      <c r="F41" s="446">
        <f>F30</f>
        <v>1904</v>
      </c>
      <c r="G41" s="447" t="s">
        <v>266</v>
      </c>
      <c r="H41" s="448" t="s">
        <v>265</v>
      </c>
    </row>
    <row r="42" spans="1:8" s="2" customFormat="1" ht="12.75" x14ac:dyDescent="0.2">
      <c r="A42" s="463" t="s">
        <v>281</v>
      </c>
      <c r="B42" s="177">
        <f>ROUND(B39*H42,2)</f>
        <v>0</v>
      </c>
      <c r="C42" s="176">
        <f>ROUND(C39*H42,2)</f>
        <v>0</v>
      </c>
      <c r="D42" s="176">
        <f>G42-SUM(B42:C42)-SUM(E42:F42)</f>
        <v>0</v>
      </c>
      <c r="E42" s="176">
        <f>ROUND(E39*H42,2)</f>
        <v>0</v>
      </c>
      <c r="F42" s="9">
        <f>ROUND(F39*H42,2)</f>
        <v>0</v>
      </c>
      <c r="G42" s="175">
        <f>ROUND(IF(G39*Anteil_Zuschuss_Ankerprojekt*(1-Eigenanteil_Zuschuss_Ankerprojekt)&lt;Höchstbetrag_Zuschuss_Ankerprojekt,G39*Anteil_Zuschuss_Ankerprojekt*(1-Eigenanteil_Zuschuss_Ankerprojekt),Höchstbetrag_Zuschuss_Ankerprojekt),2)</f>
        <v>0</v>
      </c>
      <c r="H42" s="453">
        <f>IF($G$46&lt;&gt;0,G42/$G$46,0)</f>
        <v>0</v>
      </c>
    </row>
    <row r="43" spans="1:8" s="2" customFormat="1" ht="12.75" x14ac:dyDescent="0.2">
      <c r="A43" s="464" t="s">
        <v>282</v>
      </c>
      <c r="B43" s="22">
        <f>ROUND(B39*H43,2)</f>
        <v>0</v>
      </c>
      <c r="C43" s="178">
        <f>ROUND(C39*H43,2)</f>
        <v>0</v>
      </c>
      <c r="D43" s="178">
        <f>G43-SUM(B43:C43)-SUM(E43:F43)</f>
        <v>0</v>
      </c>
      <c r="E43" s="178">
        <f>ROUND(E39*H43,2)</f>
        <v>0</v>
      </c>
      <c r="F43" s="10">
        <f>ROUND(F39*H43,2)</f>
        <v>0</v>
      </c>
      <c r="G43" s="21">
        <f>ROUND(IF(G39*Anteil_Darlehen_Ankerprojekt*(1-Eigenanteil_Darlehen_Ankerprojekt)&lt;Höchstbetrag_rückzahlbare_Mittel_Ankerprojekt,G39*Anteil_Darlehen_Ankerprojekt*(1-Eigenanteil_Darlehen_Ankerprojekt),Höchstbetrag_rückzahlbare_Mittel_Ankerprojekt),2)</f>
        <v>0</v>
      </c>
      <c r="H43" s="441">
        <f>IF($G$46&lt;&gt;0,G43/$G$46,0)</f>
        <v>0</v>
      </c>
    </row>
    <row r="44" spans="1:8" s="2" customFormat="1" ht="12.75" x14ac:dyDescent="0.2">
      <c r="A44" s="465" t="s">
        <v>283</v>
      </c>
      <c r="B44" s="23">
        <f t="shared" ref="B44:G44" si="5">B42+B43</f>
        <v>0</v>
      </c>
      <c r="C44" s="211">
        <f t="shared" si="5"/>
        <v>0</v>
      </c>
      <c r="D44" s="211">
        <f t="shared" si="5"/>
        <v>0</v>
      </c>
      <c r="E44" s="211">
        <f t="shared" si="5"/>
        <v>0</v>
      </c>
      <c r="F44" s="11">
        <f t="shared" si="5"/>
        <v>0</v>
      </c>
      <c r="G44" s="13">
        <f t="shared" si="5"/>
        <v>0</v>
      </c>
      <c r="H44" s="441">
        <f>IF($G$46&lt;&gt;0,G44/$G$46,0)</f>
        <v>0</v>
      </c>
    </row>
    <row r="45" spans="1:8" s="2" customFormat="1" ht="13.5" thickBot="1" x14ac:dyDescent="0.25">
      <c r="A45" s="466" t="s">
        <v>262</v>
      </c>
      <c r="B45" s="455">
        <f t="shared" ref="B45:G45" si="6">B46-B44</f>
        <v>0</v>
      </c>
      <c r="C45" s="456">
        <f t="shared" si="6"/>
        <v>0</v>
      </c>
      <c r="D45" s="456">
        <f t="shared" si="6"/>
        <v>0</v>
      </c>
      <c r="E45" s="456">
        <f t="shared" si="6"/>
        <v>0</v>
      </c>
      <c r="F45" s="457">
        <f t="shared" si="6"/>
        <v>0</v>
      </c>
      <c r="G45" s="479">
        <f t="shared" si="6"/>
        <v>0</v>
      </c>
      <c r="H45" s="442">
        <f>1-H44</f>
        <v>1</v>
      </c>
    </row>
    <row r="46" spans="1:8" s="2" customFormat="1" ht="13.5" thickBot="1" x14ac:dyDescent="0.25">
      <c r="A46" s="467" t="s">
        <v>276</v>
      </c>
      <c r="B46" s="188">
        <f t="shared" ref="B46:G46" si="7">B39</f>
        <v>0</v>
      </c>
      <c r="C46" s="189">
        <f t="shared" si="7"/>
        <v>0</v>
      </c>
      <c r="D46" s="189">
        <f t="shared" si="7"/>
        <v>0</v>
      </c>
      <c r="E46" s="189">
        <f t="shared" si="7"/>
        <v>0</v>
      </c>
      <c r="F46" s="190">
        <f t="shared" si="7"/>
        <v>0</v>
      </c>
      <c r="G46" s="450">
        <f t="shared" si="7"/>
        <v>0</v>
      </c>
      <c r="H46" s="451">
        <f>SUM(H44:H45)</f>
        <v>1</v>
      </c>
    </row>
    <row r="47" spans="1:8" s="2" customFormat="1" ht="12.75" x14ac:dyDescent="0.2"/>
    <row r="48" spans="1:8" s="2" customFormat="1" ht="15.75" x14ac:dyDescent="0.25">
      <c r="A48" s="4" t="s">
        <v>420</v>
      </c>
    </row>
    <row r="50" spans="1:8" s="2" customFormat="1" ht="12.75" x14ac:dyDescent="0.2">
      <c r="A50" s="5" t="str">
        <f>"Zeitraum vom "&amp;TEXT(Datum_FP1_Beginn,"TT.MM.JJJJ")&amp;" bis "&amp;TEXT(Datum_FP2_Ende,"TT.MM.JJJJ")</f>
        <v>Zeitraum vom 00.01.1900 bis 00.01.1900</v>
      </c>
    </row>
    <row r="51" spans="1:8" s="2" customFormat="1" ht="13.5" thickBot="1" x14ac:dyDescent="0.25"/>
    <row r="52" spans="1:8" s="2" customFormat="1" ht="13.5" thickBot="1" x14ac:dyDescent="0.25">
      <c r="A52" s="443" t="s">
        <v>260</v>
      </c>
      <c r="B52" s="444">
        <f>'Ergebnis - Frühphasenförderung'!B9</f>
        <v>1900</v>
      </c>
      <c r="C52" s="445">
        <f>'Ergebnis - Frühphasenförderung'!C9</f>
        <v>1901</v>
      </c>
      <c r="D52" s="445">
        <f>'Ergebnis - Frühphasenförderung'!D9</f>
        <v>1902</v>
      </c>
      <c r="E52" s="445">
        <f>'Ergebnis - Frühphasenförderung'!E9</f>
        <v>1903</v>
      </c>
      <c r="F52" s="446">
        <f>'Ergebnis - Frühphasenförderung'!F9</f>
        <v>1904</v>
      </c>
      <c r="G52" s="447" t="s">
        <v>266</v>
      </c>
      <c r="H52" s="448" t="s">
        <v>265</v>
      </c>
    </row>
    <row r="53" spans="1:8" s="2" customFormat="1" ht="12.75" x14ac:dyDescent="0.2">
      <c r="A53" s="452" t="s">
        <v>244</v>
      </c>
      <c r="B53" s="177">
        <f>'Ergebnis - Frühphasenförderung'!B10</f>
        <v>0</v>
      </c>
      <c r="C53" s="176">
        <f>'Ergebnis - Frühphasenförderung'!C10</f>
        <v>0</v>
      </c>
      <c r="D53" s="176">
        <f>'Ergebnis - Frühphasenförderung'!D10</f>
        <v>0</v>
      </c>
      <c r="E53" s="176">
        <f>'Ergebnis - Frühphasenförderung'!E10</f>
        <v>0</v>
      </c>
      <c r="F53" s="9">
        <f>'Ergebnis - Frühphasenförderung'!F10</f>
        <v>0</v>
      </c>
      <c r="G53" s="248">
        <f>'Ergebnis - Frühphasenförderung'!G10</f>
        <v>0</v>
      </c>
      <c r="H53" s="453">
        <f>'Ergebnis - Frühphasenförderung'!H10</f>
        <v>0</v>
      </c>
    </row>
    <row r="54" spans="1:8" s="2" customFormat="1" ht="12.75" x14ac:dyDescent="0.2">
      <c r="A54" s="386" t="s">
        <v>245</v>
      </c>
      <c r="B54" s="22">
        <f>'Ergebnis - Frühphasenförderung'!B11</f>
        <v>0</v>
      </c>
      <c r="C54" s="178">
        <f>'Ergebnis - Frühphasenförderung'!C11</f>
        <v>0</v>
      </c>
      <c r="D54" s="178">
        <f>'Ergebnis - Frühphasenförderung'!D11</f>
        <v>0</v>
      </c>
      <c r="E54" s="178">
        <f>'Ergebnis - Frühphasenförderung'!E11</f>
        <v>0</v>
      </c>
      <c r="F54" s="10">
        <f>'Ergebnis - Frühphasenförderung'!F11</f>
        <v>0</v>
      </c>
      <c r="G54" s="13">
        <f>'Ergebnis - Frühphasenförderung'!G11</f>
        <v>0</v>
      </c>
      <c r="H54" s="441">
        <f>'Ergebnis - Frühphasenförderung'!H11</f>
        <v>0</v>
      </c>
    </row>
    <row r="55" spans="1:8" s="2" customFormat="1" ht="12.75" x14ac:dyDescent="0.2">
      <c r="A55" s="386" t="s">
        <v>246</v>
      </c>
      <c r="B55" s="22">
        <f>'Ergebnis - Frühphasenförderung'!B12</f>
        <v>0</v>
      </c>
      <c r="C55" s="178">
        <f>'Ergebnis - Frühphasenförderung'!C12</f>
        <v>0</v>
      </c>
      <c r="D55" s="178">
        <f>'Ergebnis - Frühphasenförderung'!D12</f>
        <v>0</v>
      </c>
      <c r="E55" s="178">
        <f>'Ergebnis - Frühphasenförderung'!E12</f>
        <v>0</v>
      </c>
      <c r="F55" s="10">
        <f>'Ergebnis - Frühphasenförderung'!F12</f>
        <v>0</v>
      </c>
      <c r="G55" s="13">
        <f>'Ergebnis - Frühphasenförderung'!G12</f>
        <v>0</v>
      </c>
      <c r="H55" s="441">
        <f>'Ergebnis - Frühphasenförderung'!H12</f>
        <v>0</v>
      </c>
    </row>
    <row r="56" spans="1:8" s="2" customFormat="1" ht="13.5" thickBot="1" x14ac:dyDescent="0.25">
      <c r="A56" s="454" t="s">
        <v>247</v>
      </c>
      <c r="B56" s="455">
        <f>'Ergebnis - Frühphasenförderung'!B13</f>
        <v>0</v>
      </c>
      <c r="C56" s="456">
        <f>'Ergebnis - Frühphasenförderung'!C13</f>
        <v>0</v>
      </c>
      <c r="D56" s="456">
        <f>'Ergebnis - Frühphasenförderung'!D13</f>
        <v>0</v>
      </c>
      <c r="E56" s="456">
        <f>'Ergebnis - Frühphasenförderung'!E13</f>
        <v>0</v>
      </c>
      <c r="F56" s="457">
        <f>'Ergebnis - Frühphasenförderung'!F13</f>
        <v>0</v>
      </c>
      <c r="G56" s="228">
        <f>'Ergebnis - Frühphasenförderung'!G13</f>
        <v>0</v>
      </c>
      <c r="H56" s="442">
        <f>'Ergebnis - Frühphasenförderung'!H13</f>
        <v>0</v>
      </c>
    </row>
    <row r="57" spans="1:8" s="2" customFormat="1" ht="13.5" thickBot="1" x14ac:dyDescent="0.25">
      <c r="A57" s="449" t="s">
        <v>243</v>
      </c>
      <c r="B57" s="188">
        <f>'Ergebnis - Frühphasenförderung'!B14</f>
        <v>0</v>
      </c>
      <c r="C57" s="189">
        <f>'Ergebnis - Frühphasenförderung'!C14</f>
        <v>0</v>
      </c>
      <c r="D57" s="189">
        <f>'Ergebnis - Frühphasenförderung'!D14</f>
        <v>0</v>
      </c>
      <c r="E57" s="189">
        <f>'Ergebnis - Frühphasenförderung'!E14</f>
        <v>0</v>
      </c>
      <c r="F57" s="190">
        <f>'Ergebnis - Frühphasenförderung'!F14</f>
        <v>0</v>
      </c>
      <c r="G57" s="450">
        <f>'Ergebnis - Frühphasenförderung'!G14</f>
        <v>0</v>
      </c>
      <c r="H57" s="451">
        <f>'Ergebnis - Frühphasenförderung'!H14</f>
        <v>0</v>
      </c>
    </row>
    <row r="58" spans="1:8" s="2" customFormat="1" ht="13.5" thickBot="1" x14ac:dyDescent="0.25"/>
    <row r="59" spans="1:8" s="2" customFormat="1" ht="13.5" thickBot="1" x14ac:dyDescent="0.25">
      <c r="A59" s="443" t="s">
        <v>261</v>
      </c>
      <c r="B59" s="460">
        <f>'Ergebnis - Frühphasenförderung'!B16</f>
        <v>1900</v>
      </c>
      <c r="C59" s="445">
        <f>'Ergebnis - Frühphasenförderung'!C16</f>
        <v>1901</v>
      </c>
      <c r="D59" s="445">
        <f>'Ergebnis - Frühphasenförderung'!D16</f>
        <v>1902</v>
      </c>
      <c r="E59" s="445">
        <f>'Ergebnis - Frühphasenförderung'!E16</f>
        <v>1903</v>
      </c>
      <c r="F59" s="468">
        <f>'Ergebnis - Frühphasenförderung'!F16</f>
        <v>1904</v>
      </c>
      <c r="G59" s="471" t="s">
        <v>266</v>
      </c>
      <c r="H59" s="448" t="s">
        <v>265</v>
      </c>
    </row>
    <row r="60" spans="1:8" s="5" customFormat="1" ht="12.75" x14ac:dyDescent="0.2">
      <c r="A60" s="463" t="s">
        <v>263</v>
      </c>
      <c r="B60" s="373">
        <f>'Ergebnis - Frühphasenförderung'!B17</f>
        <v>0</v>
      </c>
      <c r="C60" s="366">
        <f>'Ergebnis - Frühphasenförderung'!C17</f>
        <v>0</v>
      </c>
      <c r="D60" s="366">
        <f>'Ergebnis - Frühphasenförderung'!D17</f>
        <v>0</v>
      </c>
      <c r="E60" s="366">
        <f>'Ergebnis - Frühphasenförderung'!E17</f>
        <v>0</v>
      </c>
      <c r="F60" s="377">
        <f>'Ergebnis - Frühphasenförderung'!F17</f>
        <v>0</v>
      </c>
      <c r="G60" s="41">
        <f>'Ergebnis - Frühphasenförderung'!G17</f>
        <v>0</v>
      </c>
      <c r="H60" s="453">
        <f>'Ergebnis - Frühphasenförderung'!H17</f>
        <v>0</v>
      </c>
    </row>
    <row r="61" spans="1:8" s="5" customFormat="1" ht="12.75" x14ac:dyDescent="0.2">
      <c r="A61" s="464" t="s">
        <v>264</v>
      </c>
      <c r="B61" s="335">
        <f>'Ergebnis - Frühphasenförderung'!B18</f>
        <v>0</v>
      </c>
      <c r="C61" s="336">
        <f>'Ergebnis - Frühphasenförderung'!C18</f>
        <v>0</v>
      </c>
      <c r="D61" s="336">
        <f>'Ergebnis - Frühphasenförderung'!D18</f>
        <v>0</v>
      </c>
      <c r="E61" s="336">
        <f>'Ergebnis - Frühphasenförderung'!E18</f>
        <v>0</v>
      </c>
      <c r="F61" s="342">
        <f>'Ergebnis - Frühphasenförderung'!F18</f>
        <v>0</v>
      </c>
      <c r="G61" s="42">
        <f>'Ergebnis - Frühphasenförderung'!G18</f>
        <v>0</v>
      </c>
      <c r="H61" s="441">
        <f>'Ergebnis - Frühphasenförderung'!H18</f>
        <v>0</v>
      </c>
    </row>
    <row r="62" spans="1:8" s="5" customFormat="1" ht="12.75" x14ac:dyDescent="0.2">
      <c r="A62" s="465" t="s">
        <v>277</v>
      </c>
      <c r="B62" s="330">
        <f>'Ergebnis - Frühphasenförderung'!B19</f>
        <v>0</v>
      </c>
      <c r="C62" s="324">
        <f>'Ergebnis - Frühphasenförderung'!C19</f>
        <v>0</v>
      </c>
      <c r="D62" s="324">
        <f>'Ergebnis - Frühphasenförderung'!D19</f>
        <v>0</v>
      </c>
      <c r="E62" s="324">
        <f>'Ergebnis - Frühphasenförderung'!E19</f>
        <v>0</v>
      </c>
      <c r="F62" s="35">
        <f>'Ergebnis - Frühphasenförderung'!F19</f>
        <v>0</v>
      </c>
      <c r="G62" s="59">
        <f>'Ergebnis - Frühphasenförderung'!G19</f>
        <v>0</v>
      </c>
      <c r="H62" s="441">
        <f>'Ergebnis - Frühphasenförderung'!H19</f>
        <v>0</v>
      </c>
    </row>
    <row r="63" spans="1:8" s="5" customFormat="1" ht="13.5" thickBot="1" x14ac:dyDescent="0.25">
      <c r="A63" s="466" t="s">
        <v>262</v>
      </c>
      <c r="B63" s="461">
        <f>'Ergebnis - Frühphasenförderung'!B20</f>
        <v>0</v>
      </c>
      <c r="C63" s="459">
        <f>'Ergebnis - Frühphasenförderung'!C20</f>
        <v>0</v>
      </c>
      <c r="D63" s="459">
        <f>'Ergebnis - Frühphasenförderung'!D20</f>
        <v>0</v>
      </c>
      <c r="E63" s="459">
        <f>'Ergebnis - Frühphasenförderung'!E20</f>
        <v>0</v>
      </c>
      <c r="F63" s="469">
        <f>'Ergebnis - Frühphasenförderung'!F20</f>
        <v>0</v>
      </c>
      <c r="G63" s="472">
        <f>'Ergebnis - Frühphasenförderung'!G20</f>
        <v>0</v>
      </c>
      <c r="H63" s="442">
        <f>'Ergebnis - Frühphasenförderung'!H20</f>
        <v>1</v>
      </c>
    </row>
    <row r="64" spans="1:8" s="5" customFormat="1" ht="13.5" thickBot="1" x14ac:dyDescent="0.25">
      <c r="A64" s="467" t="s">
        <v>276</v>
      </c>
      <c r="B64" s="462">
        <f>'Ergebnis - Frühphasenförderung'!B21</f>
        <v>0</v>
      </c>
      <c r="C64" s="458">
        <f>'Ergebnis - Frühphasenförderung'!C21</f>
        <v>0</v>
      </c>
      <c r="D64" s="458">
        <f>'Ergebnis - Frühphasenförderung'!D21</f>
        <v>0</v>
      </c>
      <c r="E64" s="458">
        <f>'Ergebnis - Frühphasenförderung'!E21</f>
        <v>0</v>
      </c>
      <c r="F64" s="470">
        <f>'Ergebnis - Frühphasenförderung'!F21</f>
        <v>0</v>
      </c>
      <c r="G64" s="473">
        <f>'Ergebnis - Frühphasenförderung'!G21</f>
        <v>0</v>
      </c>
      <c r="H64" s="451">
        <f>'Ergebnis - Frühphasenförderung'!H21</f>
        <v>1</v>
      </c>
    </row>
    <row r="65" s="2" customFormat="1" ht="12.75" x14ac:dyDescent="0.2"/>
  </sheetData>
  <sheetProtection password="B210" sheet="1"/>
  <dataValidations count="1">
    <dataValidation allowBlank="1" showInputMessage="1" showErrorMessage="1" error="In diese Zelle keine Werte eingeben." sqref="A42:A46 A60:A64"/>
  </dataValidations>
  <pageMargins left="0.7" right="0.7" top="0.78740157499999996" bottom="0.78740157499999996" header="0.3" footer="0.3"/>
  <pageSetup paperSize="9" scale="95" orientation="landscape" copies="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tabColor theme="0"/>
  </sheetPr>
  <dimension ref="A1:D20"/>
  <sheetViews>
    <sheetView workbookViewId="0"/>
  </sheetViews>
  <sheetFormatPr baseColWidth="10" defaultRowHeight="15" x14ac:dyDescent="0.25"/>
  <cols>
    <col min="1" max="1" width="8.28515625" customWidth="1"/>
    <col min="2" max="2" width="50" customWidth="1"/>
    <col min="4" max="4" width="39.42578125" customWidth="1"/>
  </cols>
  <sheetData>
    <row r="1" spans="1:4" x14ac:dyDescent="0.25">
      <c r="A1" t="s">
        <v>22</v>
      </c>
      <c r="B1" t="s">
        <v>23</v>
      </c>
      <c r="C1" t="s">
        <v>24</v>
      </c>
      <c r="D1" t="s">
        <v>141</v>
      </c>
    </row>
    <row r="2" spans="1:4" ht="15.75" thickBot="1" x14ac:dyDescent="0.3"/>
    <row r="3" spans="1:4" x14ac:dyDescent="0.25">
      <c r="A3" s="934" t="s">
        <v>27</v>
      </c>
      <c r="B3" s="707" t="s">
        <v>20</v>
      </c>
      <c r="C3" s="483" t="s">
        <v>25</v>
      </c>
      <c r="D3" s="484" t="s">
        <v>20</v>
      </c>
    </row>
    <row r="4" spans="1:4" x14ac:dyDescent="0.25">
      <c r="A4" s="935"/>
      <c r="B4" s="267" t="s">
        <v>139</v>
      </c>
      <c r="C4" s="212" t="s">
        <v>140</v>
      </c>
      <c r="D4" s="264" t="s">
        <v>142</v>
      </c>
    </row>
    <row r="5" spans="1:4" ht="15.75" thickBot="1" x14ac:dyDescent="0.3">
      <c r="A5" s="936"/>
      <c r="B5" s="708" t="s">
        <v>21</v>
      </c>
      <c r="C5" s="485" t="s">
        <v>26</v>
      </c>
      <c r="D5" s="486" t="s">
        <v>143</v>
      </c>
    </row>
    <row r="6" spans="1:4" ht="15.75" thickBot="1" x14ac:dyDescent="0.3"/>
    <row r="7" spans="1:4" ht="26.25" customHeight="1" x14ac:dyDescent="0.25">
      <c r="A7" s="937" t="s">
        <v>72</v>
      </c>
      <c r="B7" s="707" t="s">
        <v>73</v>
      </c>
      <c r="C7" s="483" t="s">
        <v>75</v>
      </c>
      <c r="D7" s="484"/>
    </row>
    <row r="8" spans="1:4" ht="21.75" customHeight="1" thickBot="1" x14ac:dyDescent="0.3">
      <c r="A8" s="938"/>
      <c r="B8" s="708" t="s">
        <v>74</v>
      </c>
      <c r="C8" s="485" t="s">
        <v>76</v>
      </c>
      <c r="D8" s="486"/>
    </row>
    <row r="9" spans="1:4" ht="15.75" thickBot="1" x14ac:dyDescent="0.3"/>
    <row r="10" spans="1:4" x14ac:dyDescent="0.25">
      <c r="A10" s="937" t="s">
        <v>222</v>
      </c>
      <c r="B10" s="707">
        <v>0</v>
      </c>
      <c r="C10" s="483">
        <v>0</v>
      </c>
      <c r="D10" s="484"/>
    </row>
    <row r="11" spans="1:4" x14ac:dyDescent="0.25">
      <c r="A11" s="939"/>
      <c r="B11" s="267">
        <v>2</v>
      </c>
      <c r="C11" s="212">
        <v>2</v>
      </c>
      <c r="D11" s="264"/>
    </row>
    <row r="12" spans="1:4" x14ac:dyDescent="0.25">
      <c r="A12" s="939"/>
      <c r="B12" s="267">
        <v>4</v>
      </c>
      <c r="C12" s="212">
        <v>4</v>
      </c>
      <c r="D12" s="264"/>
    </row>
    <row r="13" spans="1:4" x14ac:dyDescent="0.25">
      <c r="A13" s="939"/>
      <c r="B13" s="267">
        <v>6</v>
      </c>
      <c r="C13" s="212">
        <v>6</v>
      </c>
      <c r="D13" s="264"/>
    </row>
    <row r="14" spans="1:4" x14ac:dyDescent="0.25">
      <c r="A14" s="939"/>
      <c r="B14" s="267">
        <v>8</v>
      </c>
      <c r="C14" s="212">
        <v>8</v>
      </c>
      <c r="D14" s="264"/>
    </row>
    <row r="15" spans="1:4" x14ac:dyDescent="0.25">
      <c r="A15" s="939"/>
      <c r="B15" s="267">
        <v>12</v>
      </c>
      <c r="C15" s="212">
        <v>12</v>
      </c>
      <c r="D15" s="264"/>
    </row>
    <row r="16" spans="1:4" ht="15.75" thickBot="1" x14ac:dyDescent="0.3">
      <c r="A16" s="938"/>
      <c r="B16" s="709" t="s">
        <v>241</v>
      </c>
      <c r="C16" s="706">
        <v>0.7</v>
      </c>
      <c r="D16" s="486"/>
    </row>
    <row r="17" spans="1:4" ht="15.75" thickBot="1" x14ac:dyDescent="0.3"/>
    <row r="18" spans="1:4" x14ac:dyDescent="0.25">
      <c r="A18" s="937" t="s">
        <v>410</v>
      </c>
      <c r="B18" s="710">
        <v>0</v>
      </c>
      <c r="C18" s="483"/>
      <c r="D18" s="484"/>
    </row>
    <row r="19" spans="1:4" x14ac:dyDescent="0.25">
      <c r="A19" s="939"/>
      <c r="B19" s="711">
        <v>7.0000000000000007E-2</v>
      </c>
      <c r="C19" s="212"/>
      <c r="D19" s="264"/>
    </row>
    <row r="20" spans="1:4" ht="15.75" thickBot="1" x14ac:dyDescent="0.3">
      <c r="A20" s="938"/>
      <c r="B20" s="712">
        <v>0.19</v>
      </c>
      <c r="C20" s="485"/>
      <c r="D20" s="486"/>
    </row>
  </sheetData>
  <mergeCells count="4">
    <mergeCell ref="A3:A5"/>
    <mergeCell ref="A7:A8"/>
    <mergeCell ref="A10:A16"/>
    <mergeCell ref="A18:A20"/>
  </mergeCells>
  <pageMargins left="0.7" right="0.7" top="0.78740157499999996" bottom="0.78740157499999996" header="0.3" footer="0.3"/>
  <pageSetup paperSize="9" orientation="portrait" copies="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C16"/>
  <sheetViews>
    <sheetView workbookViewId="0">
      <selection activeCell="B1" sqref="B1"/>
    </sheetView>
  </sheetViews>
  <sheetFormatPr baseColWidth="10" defaultRowHeight="15" x14ac:dyDescent="0.25"/>
  <cols>
    <col min="2" max="2" width="31.5703125" customWidth="1"/>
    <col min="3" max="3" width="26.85546875" customWidth="1"/>
  </cols>
  <sheetData>
    <row r="1" spans="1:3" x14ac:dyDescent="0.25">
      <c r="A1" t="s">
        <v>411</v>
      </c>
      <c r="C1" s="734" t="s">
        <v>475</v>
      </c>
    </row>
    <row r="2" spans="1:3" x14ac:dyDescent="0.25">
      <c r="A2" t="s">
        <v>412</v>
      </c>
      <c r="C2" s="719">
        <v>43073</v>
      </c>
    </row>
    <row r="4" spans="1:3" x14ac:dyDescent="0.25">
      <c r="A4" t="s">
        <v>442</v>
      </c>
      <c r="B4" t="s">
        <v>443</v>
      </c>
      <c r="C4" t="s">
        <v>444</v>
      </c>
    </row>
    <row r="5" spans="1:3" x14ac:dyDescent="0.25">
      <c r="A5" t="s">
        <v>441</v>
      </c>
      <c r="B5" t="s">
        <v>445</v>
      </c>
      <c r="C5" t="s">
        <v>446</v>
      </c>
    </row>
    <row r="6" spans="1:3" x14ac:dyDescent="0.25">
      <c r="A6" t="s">
        <v>441</v>
      </c>
      <c r="B6" t="s">
        <v>447</v>
      </c>
      <c r="C6" t="s">
        <v>448</v>
      </c>
    </row>
    <row r="7" spans="1:3" x14ac:dyDescent="0.25">
      <c r="A7" t="s">
        <v>441</v>
      </c>
      <c r="B7" t="s">
        <v>449</v>
      </c>
      <c r="C7" t="s">
        <v>450</v>
      </c>
    </row>
    <row r="8" spans="1:3" x14ac:dyDescent="0.25">
      <c r="A8" t="s">
        <v>441</v>
      </c>
      <c r="B8" t="s">
        <v>445</v>
      </c>
      <c r="C8" t="s">
        <v>451</v>
      </c>
    </row>
    <row r="9" spans="1:3" x14ac:dyDescent="0.25">
      <c r="A9" t="s">
        <v>441</v>
      </c>
      <c r="B9" t="s">
        <v>452</v>
      </c>
      <c r="C9" t="s">
        <v>453</v>
      </c>
    </row>
    <row r="10" spans="1:3" x14ac:dyDescent="0.25">
      <c r="A10" t="s">
        <v>441</v>
      </c>
      <c r="B10" t="s">
        <v>452</v>
      </c>
      <c r="C10" t="s">
        <v>454</v>
      </c>
    </row>
    <row r="11" spans="1:3" x14ac:dyDescent="0.25">
      <c r="A11" t="s">
        <v>441</v>
      </c>
      <c r="B11" t="s">
        <v>452</v>
      </c>
      <c r="C11" t="s">
        <v>455</v>
      </c>
    </row>
    <row r="12" spans="1:3" x14ac:dyDescent="0.25">
      <c r="A12" t="s">
        <v>467</v>
      </c>
      <c r="B12" t="s">
        <v>445</v>
      </c>
      <c r="C12" t="s">
        <v>468</v>
      </c>
    </row>
    <row r="13" spans="1:3" x14ac:dyDescent="0.25">
      <c r="A13" t="s">
        <v>467</v>
      </c>
      <c r="B13" t="s">
        <v>247</v>
      </c>
      <c r="C13" t="s">
        <v>469</v>
      </c>
    </row>
    <row r="14" spans="1:3" x14ac:dyDescent="0.25">
      <c r="A14" s="845" t="s">
        <v>470</v>
      </c>
      <c r="B14" t="s">
        <v>471</v>
      </c>
      <c r="C14" t="s">
        <v>472</v>
      </c>
    </row>
    <row r="15" spans="1:3" x14ac:dyDescent="0.25">
      <c r="A15" t="s">
        <v>476</v>
      </c>
      <c r="B15" t="s">
        <v>452</v>
      </c>
      <c r="C15" t="s">
        <v>477</v>
      </c>
    </row>
    <row r="16" spans="1:3" x14ac:dyDescent="0.25">
      <c r="A16" t="s">
        <v>476</v>
      </c>
      <c r="B16" t="s">
        <v>445</v>
      </c>
      <c r="C16" t="s">
        <v>478</v>
      </c>
    </row>
  </sheetData>
  <sheetProtection password="B210" sheet="1"/>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tabColor theme="3" tint="0.39997558519241921"/>
    <pageSetUpPr fitToPage="1"/>
  </sheetPr>
  <dimension ref="A1:M94"/>
  <sheetViews>
    <sheetView zoomScaleNormal="100" workbookViewId="0">
      <pane xSplit="1" ySplit="7" topLeftCell="B8" activePane="bottomRight" state="frozen"/>
      <selection sqref="A1:E1"/>
      <selection pane="topRight" sqref="A1:E1"/>
      <selection pane="bottomLeft" sqref="A1:E1"/>
      <selection pane="bottomRight" sqref="A1:E1"/>
    </sheetView>
  </sheetViews>
  <sheetFormatPr baseColWidth="10" defaultRowHeight="12.75" x14ac:dyDescent="0.2"/>
  <cols>
    <col min="1" max="1" width="39.140625" style="2" customWidth="1"/>
    <col min="2" max="2" width="12.140625" style="2" bestFit="1" customWidth="1"/>
    <col min="3" max="3" width="11.42578125" style="2"/>
    <col min="4" max="5" width="11.42578125" style="2" customWidth="1"/>
    <col min="6" max="9" width="11.42578125" style="2"/>
    <col min="10" max="10" width="13.42578125" style="2" customWidth="1"/>
    <col min="11" max="11" width="12.7109375" style="2" customWidth="1"/>
    <col min="12" max="12" width="11.42578125" style="2"/>
    <col min="13" max="13" width="18.42578125" style="2" customWidth="1"/>
    <col min="14" max="16384" width="11.42578125" style="2"/>
  </cols>
  <sheetData>
    <row r="1" spans="1:11" ht="15.75" x14ac:dyDescent="0.25">
      <c r="A1" s="3" t="s">
        <v>13</v>
      </c>
      <c r="B1" s="3">
        <f>Name</f>
        <v>0</v>
      </c>
    </row>
    <row r="2" spans="1:11" ht="15.75" x14ac:dyDescent="0.25">
      <c r="A2" s="3" t="str">
        <f>IF(Antragsnummer="",'Angaben zum Unternehmen'!A7,'Angaben zum Unternehmen'!A8)</f>
        <v>Antragsnummer Zuschuss (Frühphase 1):</v>
      </c>
      <c r="B2" s="144">
        <f>IF(Antragsnummer="",PV_Nummer,Antragsnummer)</f>
        <v>0</v>
      </c>
    </row>
    <row r="4" spans="1:11" ht="15.75" x14ac:dyDescent="0.25">
      <c r="A4" s="4" t="s">
        <v>28</v>
      </c>
    </row>
    <row r="6" spans="1:11" ht="15" x14ac:dyDescent="0.25">
      <c r="B6" s="897" t="str">
        <f>IF('Angaben zum Unternehmen'!B11="","Eingabe fehlt",VLOOKUP('Angaben zum Unternehmen'!$B$11,Technik_Gültigkeit!$B$3:$D$5,3,FALSE))</f>
        <v>Eingabe fehlt</v>
      </c>
      <c r="C6" s="898"/>
      <c r="D6" s="893" t="str">
        <f>IF(Art_BWA=Technik_Gültigkeit!B7,"Bilanzstatus per","nicht befüllen")</f>
        <v>nicht befüllen</v>
      </c>
      <c r="E6" s="893"/>
      <c r="F6" s="893"/>
      <c r="G6" s="893"/>
      <c r="H6" s="897" t="str">
        <f>IF(Art_BWA=Technik_Gültigkeit!B8,"Bilanzstatus per","nicht befüllen")</f>
        <v>nicht befüllen</v>
      </c>
      <c r="I6" s="897"/>
      <c r="J6" s="899" t="s">
        <v>70</v>
      </c>
      <c r="K6" s="899"/>
    </row>
    <row r="7" spans="1:11" ht="15" x14ac:dyDescent="0.25">
      <c r="A7" s="8"/>
      <c r="B7" s="900">
        <f>Datum_JA</f>
        <v>0</v>
      </c>
      <c r="C7" s="901"/>
      <c r="D7" s="902" t="str">
        <f>IF(Art_BWA=Technik_Gültigkeit!B7,Datum_BWA,"-")</f>
        <v>-</v>
      </c>
      <c r="E7" s="903"/>
      <c r="F7" s="903"/>
      <c r="G7" s="903"/>
      <c r="H7" s="900" t="str">
        <f>IF(Art_BWA=Technik_Gültigkeit!B8,Datum_BWA,"-")</f>
        <v>-</v>
      </c>
      <c r="I7" s="900"/>
      <c r="J7" s="896">
        <f>GuV!P7</f>
        <v>1827</v>
      </c>
      <c r="K7" s="896"/>
    </row>
    <row r="9" spans="1:11" ht="15.75" thickBot="1" x14ac:dyDescent="0.3">
      <c r="A9" s="7" t="s">
        <v>0</v>
      </c>
      <c r="B9" s="891" t="s">
        <v>67</v>
      </c>
      <c r="C9" s="892"/>
      <c r="D9" s="2" t="s">
        <v>68</v>
      </c>
      <c r="E9" s="2" t="s">
        <v>69</v>
      </c>
      <c r="F9" s="893" t="s">
        <v>67</v>
      </c>
      <c r="G9" s="894"/>
      <c r="H9" s="893" t="s">
        <v>67</v>
      </c>
      <c r="I9" s="895"/>
      <c r="J9" s="893" t="s">
        <v>67</v>
      </c>
      <c r="K9" s="895"/>
    </row>
    <row r="10" spans="1:11" x14ac:dyDescent="0.2">
      <c r="A10" s="14" t="s">
        <v>29</v>
      </c>
      <c r="B10" s="643"/>
      <c r="C10" s="32"/>
      <c r="D10" s="649"/>
      <c r="E10" s="713"/>
      <c r="F10" s="41">
        <f>B10+D10-E10</f>
        <v>0</v>
      </c>
      <c r="G10" s="39"/>
      <c r="H10" s="643"/>
      <c r="I10" s="9"/>
      <c r="J10" s="41">
        <v>0</v>
      </c>
      <c r="K10" s="9"/>
    </row>
    <row r="11" spans="1:11" x14ac:dyDescent="0.2">
      <c r="A11" s="15" t="s">
        <v>14</v>
      </c>
      <c r="B11" s="644"/>
      <c r="C11" s="33"/>
      <c r="D11" s="650"/>
      <c r="E11" s="663"/>
      <c r="F11" s="42">
        <f>B11+D11-E11</f>
        <v>0</v>
      </c>
      <c r="G11" s="40"/>
      <c r="H11" s="644"/>
      <c r="I11" s="10"/>
      <c r="J11" s="42">
        <v>0</v>
      </c>
      <c r="K11" s="10"/>
    </row>
    <row r="12" spans="1:11" x14ac:dyDescent="0.2">
      <c r="A12" s="15" t="s">
        <v>30</v>
      </c>
      <c r="B12" s="644"/>
      <c r="C12" s="33"/>
      <c r="D12" s="650"/>
      <c r="E12" s="663"/>
      <c r="F12" s="42">
        <f>B12+D12-E12</f>
        <v>0</v>
      </c>
      <c r="G12" s="40"/>
      <c r="H12" s="644"/>
      <c r="I12" s="10"/>
      <c r="J12" s="42">
        <f>'Plan - Investitionen'!AP75</f>
        <v>0</v>
      </c>
      <c r="K12" s="10"/>
    </row>
    <row r="13" spans="1:11" x14ac:dyDescent="0.2">
      <c r="A13" s="16" t="s">
        <v>1</v>
      </c>
      <c r="B13" s="13"/>
      <c r="C13" s="34">
        <f>SUM(B10:B12)</f>
        <v>0</v>
      </c>
      <c r="D13" s="44"/>
      <c r="E13" s="45"/>
      <c r="F13" s="46"/>
      <c r="G13" s="11">
        <f>SUM(F10:F12)</f>
        <v>0</v>
      </c>
      <c r="H13" s="13"/>
      <c r="I13" s="11">
        <f>SUM(H10:H12)</f>
        <v>0</v>
      </c>
      <c r="J13" s="59"/>
      <c r="K13" s="11">
        <f>SUM(J10:J12)</f>
        <v>0</v>
      </c>
    </row>
    <row r="14" spans="1:11" x14ac:dyDescent="0.2">
      <c r="A14" s="15" t="s">
        <v>15</v>
      </c>
      <c r="B14" s="644"/>
      <c r="C14" s="33"/>
      <c r="D14" s="650"/>
      <c r="E14" s="663"/>
      <c r="F14" s="42">
        <f>B14+D14-E14</f>
        <v>0</v>
      </c>
      <c r="G14" s="10"/>
      <c r="H14" s="644"/>
      <c r="I14" s="10"/>
      <c r="J14" s="42">
        <f>IF(Art_BWA=Technik_Gültigkeit!$B$7,F14,H14)</f>
        <v>0</v>
      </c>
      <c r="K14" s="10"/>
    </row>
    <row r="15" spans="1:11" x14ac:dyDescent="0.2">
      <c r="A15" s="15" t="s">
        <v>31</v>
      </c>
      <c r="B15" s="644"/>
      <c r="C15" s="33"/>
      <c r="D15" s="650"/>
      <c r="E15" s="663"/>
      <c r="F15" s="42">
        <f>B15+D15-E15</f>
        <v>0</v>
      </c>
      <c r="G15" s="10"/>
      <c r="H15" s="644"/>
      <c r="I15" s="10"/>
      <c r="J15" s="42">
        <f>IF(Art_BWA=Technik_Gültigkeit!$B$7,F15,H15)</f>
        <v>0</v>
      </c>
      <c r="K15" s="10"/>
    </row>
    <row r="16" spans="1:11" x14ac:dyDescent="0.2">
      <c r="A16" s="16" t="s">
        <v>2</v>
      </c>
      <c r="B16" s="13"/>
      <c r="C16" s="35">
        <f>SUM(B14:B15)</f>
        <v>0</v>
      </c>
      <c r="D16" s="44"/>
      <c r="E16" s="45"/>
      <c r="F16" s="46"/>
      <c r="G16" s="12">
        <f>SUM(F14:F15)</f>
        <v>0</v>
      </c>
      <c r="H16" s="13"/>
      <c r="I16" s="12">
        <f>SUM(H14:H15)</f>
        <v>0</v>
      </c>
      <c r="J16" s="59"/>
      <c r="K16" s="12">
        <f>SUM(J14:J15)</f>
        <v>0</v>
      </c>
    </row>
    <row r="17" spans="1:13" x14ac:dyDescent="0.2">
      <c r="A17" s="16" t="s">
        <v>3</v>
      </c>
      <c r="B17" s="13"/>
      <c r="C17" s="645"/>
      <c r="D17" s="714"/>
      <c r="E17" s="645"/>
      <c r="F17" s="46"/>
      <c r="G17" s="11">
        <f>C17+D17-E17</f>
        <v>0</v>
      </c>
      <c r="H17" s="13"/>
      <c r="I17" s="646"/>
      <c r="J17" s="59"/>
      <c r="K17" s="12">
        <f>IF(Art_BWA=Technik_Gültigkeit!$B$7,G17,I17)</f>
        <v>0</v>
      </c>
    </row>
    <row r="18" spans="1:13" x14ac:dyDescent="0.2">
      <c r="A18" s="16" t="s">
        <v>4</v>
      </c>
      <c r="B18" s="13"/>
      <c r="C18" s="645"/>
      <c r="D18" s="714"/>
      <c r="E18" s="645"/>
      <c r="F18" s="46"/>
      <c r="G18" s="11">
        <f>C18+D18-E18</f>
        <v>0</v>
      </c>
      <c r="H18" s="13"/>
      <c r="I18" s="646"/>
      <c r="J18" s="59"/>
      <c r="K18" s="12">
        <f>IF(Art_BWA=Technik_Gültigkeit!$B$7,G18,I18)</f>
        <v>0</v>
      </c>
    </row>
    <row r="19" spans="1:13" ht="25.5" x14ac:dyDescent="0.2">
      <c r="A19" s="16" t="s">
        <v>32</v>
      </c>
      <c r="B19" s="13"/>
      <c r="C19" s="645"/>
      <c r="D19" s="714"/>
      <c r="E19" s="645"/>
      <c r="F19" s="46"/>
      <c r="G19" s="11">
        <f>C19+D19-E19</f>
        <v>0</v>
      </c>
      <c r="H19" s="13"/>
      <c r="I19" s="646"/>
      <c r="J19" s="59"/>
      <c r="K19" s="12">
        <f>Finanzplan!AN23</f>
        <v>0</v>
      </c>
    </row>
    <row r="20" spans="1:13" x14ac:dyDescent="0.2">
      <c r="A20" s="15" t="s">
        <v>33</v>
      </c>
      <c r="B20" s="644"/>
      <c r="C20" s="33"/>
      <c r="D20" s="650"/>
      <c r="E20" s="663"/>
      <c r="F20" s="42">
        <f t="shared" ref="F20:F25" si="0">B20+D20-E20</f>
        <v>0</v>
      </c>
      <c r="G20" s="40"/>
      <c r="H20" s="644"/>
      <c r="I20" s="10"/>
      <c r="J20" s="42">
        <f>IF(Art_BWA=Technik_Gültigkeit!$B$7,F20,H20)+HT_Liquidität_Steuer!AL14</f>
        <v>0</v>
      </c>
      <c r="K20" s="10"/>
    </row>
    <row r="21" spans="1:13" x14ac:dyDescent="0.2">
      <c r="A21" s="15" t="s">
        <v>34</v>
      </c>
      <c r="B21" s="644"/>
      <c r="C21" s="33"/>
      <c r="D21" s="650"/>
      <c r="E21" s="663"/>
      <c r="F21" s="42">
        <f t="shared" si="0"/>
        <v>0</v>
      </c>
      <c r="G21" s="40"/>
      <c r="H21" s="644"/>
      <c r="I21" s="10"/>
      <c r="J21" s="42">
        <f>IF(Art_BWA=Technik_Gültigkeit!$B$7,F21,H21)</f>
        <v>0</v>
      </c>
      <c r="K21" s="10"/>
    </row>
    <row r="22" spans="1:13" x14ac:dyDescent="0.2">
      <c r="A22" s="15" t="s">
        <v>35</v>
      </c>
      <c r="B22" s="644"/>
      <c r="C22" s="33"/>
      <c r="D22" s="650"/>
      <c r="E22" s="663"/>
      <c r="F22" s="42">
        <f t="shared" si="0"/>
        <v>0</v>
      </c>
      <c r="G22" s="40"/>
      <c r="H22" s="644"/>
      <c r="I22" s="10"/>
      <c r="J22" s="42">
        <f>IF(Art_BWA=Technik_Gültigkeit!$B$7,F22,H22)+GuV!F11+GuV!J11+GuV!L11+GuV!N11+GuV!P11</f>
        <v>0</v>
      </c>
      <c r="K22" s="10"/>
    </row>
    <row r="23" spans="1:13" x14ac:dyDescent="0.2">
      <c r="A23" s="15" t="s">
        <v>36</v>
      </c>
      <c r="B23" s="644"/>
      <c r="C23" s="33"/>
      <c r="D23" s="650"/>
      <c r="E23" s="663"/>
      <c r="F23" s="42">
        <f t="shared" si="0"/>
        <v>0</v>
      </c>
      <c r="G23" s="40"/>
      <c r="H23" s="644"/>
      <c r="I23" s="10"/>
      <c r="J23" s="42">
        <f>IF(Art_BWA=Technik_Gültigkeit!$B$7,F23,H23)</f>
        <v>0</v>
      </c>
      <c r="K23" s="10"/>
    </row>
    <row r="24" spans="1:13" x14ac:dyDescent="0.2">
      <c r="A24" s="15" t="s">
        <v>16</v>
      </c>
      <c r="B24" s="644"/>
      <c r="C24" s="33"/>
      <c r="D24" s="650"/>
      <c r="E24" s="663"/>
      <c r="F24" s="42">
        <f t="shared" si="0"/>
        <v>0</v>
      </c>
      <c r="G24" s="40"/>
      <c r="H24" s="644"/>
      <c r="I24" s="10"/>
      <c r="J24" s="42">
        <f>Finanzplan!AN19</f>
        <v>0</v>
      </c>
      <c r="K24" s="10"/>
    </row>
    <row r="25" spans="1:13" ht="38.25" x14ac:dyDescent="0.2">
      <c r="A25" s="15" t="s">
        <v>37</v>
      </c>
      <c r="B25" s="644"/>
      <c r="C25" s="33"/>
      <c r="D25" s="650"/>
      <c r="E25" s="663"/>
      <c r="F25" s="42">
        <f t="shared" si="0"/>
        <v>0</v>
      </c>
      <c r="G25" s="40"/>
      <c r="H25" s="644"/>
      <c r="I25" s="10"/>
      <c r="J25" s="42">
        <f>Finanzplan!AN17</f>
        <v>0</v>
      </c>
      <c r="K25" s="10"/>
    </row>
    <row r="26" spans="1:13" x14ac:dyDescent="0.2">
      <c r="A26" s="16" t="s">
        <v>5</v>
      </c>
      <c r="B26" s="13"/>
      <c r="C26" s="34">
        <f>SUM(B20:B25)</f>
        <v>0</v>
      </c>
      <c r="D26" s="44"/>
      <c r="E26" s="45"/>
      <c r="F26" s="46"/>
      <c r="G26" s="11">
        <f>SUM(F20:F25)</f>
        <v>0</v>
      </c>
      <c r="H26" s="13"/>
      <c r="I26" s="11">
        <f>SUM(H20:H25)</f>
        <v>0</v>
      </c>
      <c r="J26" s="59"/>
      <c r="K26" s="11">
        <f>SUM(J20:J25)</f>
        <v>0</v>
      </c>
    </row>
    <row r="27" spans="1:13" x14ac:dyDescent="0.2">
      <c r="A27" s="15" t="s">
        <v>17</v>
      </c>
      <c r="B27" s="644"/>
      <c r="C27" s="33"/>
      <c r="D27" s="650"/>
      <c r="E27" s="663"/>
      <c r="F27" s="42">
        <f>B27+D27-E27</f>
        <v>0</v>
      </c>
      <c r="G27" s="10"/>
      <c r="H27" s="644"/>
      <c r="I27" s="10"/>
      <c r="J27" s="42">
        <f ca="1">Finanzplan!AN9+Finanzplan!AN10</f>
        <v>0</v>
      </c>
      <c r="K27" s="10"/>
    </row>
    <row r="28" spans="1:13" ht="25.5" x14ac:dyDescent="0.2">
      <c r="A28" s="15" t="s">
        <v>38</v>
      </c>
      <c r="B28" s="644"/>
      <c r="C28" s="33"/>
      <c r="D28" s="650"/>
      <c r="E28" s="663"/>
      <c r="F28" s="42">
        <f>B28+D28-E28</f>
        <v>0</v>
      </c>
      <c r="G28" s="10"/>
      <c r="H28" s="644"/>
      <c r="I28" s="10"/>
      <c r="J28" s="42">
        <f ca="1">IF((Finanzplan!AN37+Finanzplan!AN38)&lt;0,(Finanzplan!AN37+Finanzplan!AN38)*-1,0)</f>
        <v>0</v>
      </c>
      <c r="K28" s="10"/>
    </row>
    <row r="29" spans="1:13" ht="38.25" x14ac:dyDescent="0.2">
      <c r="A29" s="15" t="s">
        <v>39</v>
      </c>
      <c r="B29" s="644"/>
      <c r="C29" s="33"/>
      <c r="D29" s="650"/>
      <c r="E29" s="663"/>
      <c r="F29" s="42">
        <f>B29+D29-E29</f>
        <v>0</v>
      </c>
      <c r="G29" s="10"/>
      <c r="H29" s="644"/>
      <c r="I29" s="10"/>
      <c r="J29" s="42">
        <f ca="1">SUM(Finanzplan!AN11:AN16)+Finanzplan!AN18</f>
        <v>0</v>
      </c>
      <c r="K29" s="10"/>
      <c r="M29" s="6"/>
    </row>
    <row r="30" spans="1:13" x14ac:dyDescent="0.2">
      <c r="A30" s="15" t="s">
        <v>18</v>
      </c>
      <c r="B30" s="644"/>
      <c r="C30" s="33"/>
      <c r="D30" s="650"/>
      <c r="E30" s="663"/>
      <c r="F30" s="42">
        <f>B30+D30-E30</f>
        <v>0</v>
      </c>
      <c r="G30" s="10"/>
      <c r="H30" s="644"/>
      <c r="I30" s="10"/>
      <c r="J30" s="42">
        <f ca="1">IF(Finanzplan!AN53&gt;0,Finanzplan!AN53,0)+GuV!F22+GuV!J22+GuV!L22+GuV!N22+GuV!P22+IF(SUM('Plan - Neutrales Ergebnis'!AL16:AP16)-SUM('Plan - Neutrales Ergebnis'!AL17:AP17)&gt;0,SUM('Plan - Neutrales Ergebnis'!AL16:AP16)-SUM('Plan - Neutrales Ergebnis'!AL17:AP17),0)+SUM(GuV!F32:F34)+SUM(GuV!J32:J34)+SUM(GuV!L32:L34)+SUM(GuV!N32:N34)+SUM(GuV!P32:P34)</f>
        <v>0</v>
      </c>
      <c r="K30" s="10"/>
    </row>
    <row r="31" spans="1:13" x14ac:dyDescent="0.2">
      <c r="A31" s="15" t="s">
        <v>40</v>
      </c>
      <c r="B31" s="644"/>
      <c r="C31" s="33"/>
      <c r="D31" s="650"/>
      <c r="E31" s="663"/>
      <c r="F31" s="42">
        <f>B31+D31-E31</f>
        <v>0</v>
      </c>
      <c r="G31" s="10"/>
      <c r="H31" s="644"/>
      <c r="I31" s="10"/>
      <c r="J31" s="42">
        <f>IF(Art_BWA=Technik_Gültigkeit!$B$7,F31,H31)</f>
        <v>0</v>
      </c>
      <c r="K31" s="10"/>
    </row>
    <row r="32" spans="1:13" ht="13.5" thickBot="1" x14ac:dyDescent="0.25">
      <c r="A32" s="17" t="s">
        <v>6</v>
      </c>
      <c r="B32" s="18"/>
      <c r="C32" s="36">
        <f>SUM(B27:B31)</f>
        <v>0</v>
      </c>
      <c r="D32" s="47"/>
      <c r="E32" s="48"/>
      <c r="F32" s="51"/>
      <c r="G32" s="19">
        <f>SUM(F27:F31)</f>
        <v>0</v>
      </c>
      <c r="H32" s="18"/>
      <c r="I32" s="19">
        <f>SUM(H27:H31)</f>
        <v>0</v>
      </c>
      <c r="J32" s="60"/>
      <c r="K32" s="19">
        <f ca="1">SUM(J27:J31)</f>
        <v>0</v>
      </c>
    </row>
    <row r="33" spans="1:13" ht="18.75" customHeight="1" x14ac:dyDescent="0.2">
      <c r="A33" s="27" t="s">
        <v>65</v>
      </c>
      <c r="B33" s="28"/>
      <c r="C33" s="37">
        <f>SUM(C10:C32)</f>
        <v>0</v>
      </c>
      <c r="D33" s="49"/>
      <c r="E33" s="50"/>
      <c r="F33" s="52"/>
      <c r="G33" s="29">
        <f>SUM(G10:G32)</f>
        <v>0</v>
      </c>
      <c r="H33" s="37"/>
      <c r="I33" s="29">
        <f>SUM(I10:I32)</f>
        <v>0</v>
      </c>
      <c r="J33" s="28"/>
      <c r="K33" s="29">
        <f ca="1">SUM(K10:K32)</f>
        <v>0</v>
      </c>
      <c r="M33" s="6"/>
    </row>
    <row r="34" spans="1:13" ht="13.5" thickBot="1" x14ac:dyDescent="0.25">
      <c r="A34" s="26" t="s">
        <v>41</v>
      </c>
      <c r="B34" s="30"/>
      <c r="C34" s="647"/>
      <c r="D34" s="692"/>
      <c r="E34" s="694"/>
      <c r="F34" s="54"/>
      <c r="G34" s="53">
        <f>C34+D34-E34</f>
        <v>0</v>
      </c>
      <c r="H34" s="38"/>
      <c r="I34" s="648"/>
      <c r="J34" s="30"/>
      <c r="K34" s="61">
        <f>SUM('Plan - Investitionen'!AL72:AP72)</f>
        <v>0</v>
      </c>
    </row>
    <row r="35" spans="1:13" x14ac:dyDescent="0.2">
      <c r="B35" s="6"/>
      <c r="C35" s="6"/>
      <c r="F35" s="5"/>
      <c r="H35" s="6"/>
      <c r="I35" s="6"/>
      <c r="J35" s="6"/>
      <c r="K35" s="6"/>
      <c r="M35" s="6"/>
    </row>
    <row r="36" spans="1:13" ht="15.75" thickBot="1" x14ac:dyDescent="0.3">
      <c r="A36" s="20" t="s">
        <v>7</v>
      </c>
      <c r="B36" s="891" t="s">
        <v>67</v>
      </c>
      <c r="C36" s="892"/>
      <c r="D36" s="2" t="s">
        <v>68</v>
      </c>
      <c r="E36" s="2" t="s">
        <v>69</v>
      </c>
      <c r="F36" s="893" t="s">
        <v>67</v>
      </c>
      <c r="G36" s="894"/>
      <c r="H36" s="893" t="s">
        <v>67</v>
      </c>
      <c r="I36" s="895"/>
      <c r="J36" s="893" t="s">
        <v>67</v>
      </c>
      <c r="K36" s="895"/>
      <c r="M36" s="6"/>
    </row>
    <row r="37" spans="1:13" x14ac:dyDescent="0.2">
      <c r="A37" s="14" t="s">
        <v>8</v>
      </c>
      <c r="B37" s="649"/>
      <c r="C37" s="32"/>
      <c r="D37" s="649"/>
      <c r="E37" s="713"/>
      <c r="F37" s="41">
        <f>B37-D37+E37</f>
        <v>0</v>
      </c>
      <c r="G37" s="39"/>
      <c r="H37" s="643"/>
      <c r="I37" s="9"/>
      <c r="J37" s="41">
        <f>IF(Art_BWA=Technik_Gültigkeit!$B$7,F37,H37)+SUM('Plan - Kapital'!AL9:AP9)</f>
        <v>0</v>
      </c>
      <c r="K37" s="9"/>
    </row>
    <row r="38" spans="1:13" x14ac:dyDescent="0.2">
      <c r="A38" s="15" t="str">
        <f>"+ Kapitalrücklage"</f>
        <v>+ Kapitalrücklage</v>
      </c>
      <c r="B38" s="650"/>
      <c r="C38" s="33"/>
      <c r="D38" s="650"/>
      <c r="E38" s="663"/>
      <c r="F38" s="42">
        <f t="shared" ref="F38:F48" si="1">B38-D38+E38</f>
        <v>0</v>
      </c>
      <c r="G38" s="40"/>
      <c r="H38" s="644"/>
      <c r="I38" s="10"/>
      <c r="J38" s="42">
        <f>IF(Art_BWA=Technik_Gültigkeit!$B$7,F38,H38)+SUM('Plan - Kapital'!AL10:AP10)</f>
        <v>0</v>
      </c>
      <c r="K38" s="10"/>
    </row>
    <row r="39" spans="1:13" x14ac:dyDescent="0.2">
      <c r="A39" s="15" t="str">
        <f>"+Gewinn-Rücklage"</f>
        <v>+Gewinn-Rücklage</v>
      </c>
      <c r="B39" s="650"/>
      <c r="C39" s="33"/>
      <c r="D39" s="650"/>
      <c r="E39" s="663"/>
      <c r="F39" s="42">
        <f t="shared" si="1"/>
        <v>0</v>
      </c>
      <c r="G39" s="40"/>
      <c r="H39" s="644"/>
      <c r="I39" s="10"/>
      <c r="J39" s="42">
        <f>IF(Art_BWA=Technik_Gültigkeit!$B$7,F39,H39)+SUM('Plan - Kapital'!AL12:AP12)</f>
        <v>0</v>
      </c>
      <c r="K39" s="10"/>
    </row>
    <row r="40" spans="1:13" x14ac:dyDescent="0.2">
      <c r="A40" s="15" t="str">
        <f>"+ sonstige Rücklagen"</f>
        <v>+ sonstige Rücklagen</v>
      </c>
      <c r="B40" s="650"/>
      <c r="C40" s="33"/>
      <c r="D40" s="650"/>
      <c r="E40" s="663"/>
      <c r="F40" s="42">
        <f t="shared" si="1"/>
        <v>0</v>
      </c>
      <c r="G40" s="40"/>
      <c r="H40" s="644"/>
      <c r="I40" s="10"/>
      <c r="J40" s="42">
        <f>IF(Art_BWA=Technik_Gültigkeit!$B$7,F40,H40)</f>
        <v>0</v>
      </c>
      <c r="K40" s="10"/>
    </row>
    <row r="41" spans="1:13" x14ac:dyDescent="0.2">
      <c r="A41" s="15" t="str">
        <f>"+ atypische stille Beteiligung"</f>
        <v>+ atypische stille Beteiligung</v>
      </c>
      <c r="B41" s="650"/>
      <c r="C41" s="33"/>
      <c r="D41" s="650"/>
      <c r="E41" s="663"/>
      <c r="F41" s="42">
        <f t="shared" si="1"/>
        <v>0</v>
      </c>
      <c r="G41" s="40"/>
      <c r="H41" s="644"/>
      <c r="I41" s="10"/>
      <c r="J41" s="42">
        <f>IF(Art_BWA=Technik_Gültigkeit!$B$7,F41,H41)</f>
        <v>0</v>
      </c>
      <c r="K41" s="10"/>
    </row>
    <row r="42" spans="1:13" x14ac:dyDescent="0.2">
      <c r="A42" s="15" t="str">
        <f>"+ sonstige eigenkapitalähnliche Posten"</f>
        <v>+ sonstige eigenkapitalähnliche Posten</v>
      </c>
      <c r="B42" s="650"/>
      <c r="C42" s="33"/>
      <c r="D42" s="650"/>
      <c r="E42" s="663"/>
      <c r="F42" s="42">
        <f t="shared" si="1"/>
        <v>0</v>
      </c>
      <c r="G42" s="40"/>
      <c r="H42" s="644"/>
      <c r="I42" s="10"/>
      <c r="J42" s="42">
        <f>IF(Art_BWA=Technik_Gültigkeit!$B$7,F42,H42)</f>
        <v>0</v>
      </c>
      <c r="K42" s="10"/>
    </row>
    <row r="43" spans="1:13" x14ac:dyDescent="0.2">
      <c r="A43" s="15" t="str">
        <f>"- ausstehende Einlagen"</f>
        <v>- ausstehende Einlagen</v>
      </c>
      <c r="B43" s="650"/>
      <c r="C43" s="33"/>
      <c r="D43" s="650"/>
      <c r="E43" s="663"/>
      <c r="F43" s="42">
        <f t="shared" si="1"/>
        <v>0</v>
      </c>
      <c r="G43" s="40"/>
      <c r="H43" s="644"/>
      <c r="I43" s="10"/>
      <c r="J43" s="42">
        <f>IF(Art_BWA=Technik_Gültigkeit!$B$7,F43,H43)</f>
        <v>0</v>
      </c>
      <c r="K43" s="10"/>
    </row>
    <row r="44" spans="1:13" x14ac:dyDescent="0.2">
      <c r="A44" s="15" t="str">
        <f>"- aktuelle Aufwendungen für Ingangsetzung"</f>
        <v>- aktuelle Aufwendungen für Ingangsetzung</v>
      </c>
      <c r="B44" s="650"/>
      <c r="C44" s="33"/>
      <c r="D44" s="650"/>
      <c r="E44" s="663"/>
      <c r="F44" s="42">
        <f t="shared" si="1"/>
        <v>0</v>
      </c>
      <c r="G44" s="40"/>
      <c r="H44" s="644"/>
      <c r="I44" s="10"/>
      <c r="J44" s="42">
        <f>IF(Art_BWA=Technik_Gültigkeit!$B$7,F44,H44)</f>
        <v>0</v>
      </c>
      <c r="K44" s="10"/>
    </row>
    <row r="45" spans="1:13" x14ac:dyDescent="0.2">
      <c r="A45" s="15" t="str">
        <f>"- Geschäfts- und Firmenwert"</f>
        <v>- Geschäfts- und Firmenwert</v>
      </c>
      <c r="B45" s="650"/>
      <c r="C45" s="33"/>
      <c r="D45" s="650"/>
      <c r="E45" s="663"/>
      <c r="F45" s="42">
        <f t="shared" si="1"/>
        <v>0</v>
      </c>
      <c r="G45" s="40"/>
      <c r="H45" s="644"/>
      <c r="I45" s="10"/>
      <c r="J45" s="42">
        <f>IF(Art_BWA=Technik_Gültigkeit!$B$7,F45,H45)</f>
        <v>0</v>
      </c>
      <c r="K45" s="10"/>
    </row>
    <row r="46" spans="1:13" x14ac:dyDescent="0.2">
      <c r="A46" s="15" t="str">
        <f>"- eigene Anteile"</f>
        <v>- eigene Anteile</v>
      </c>
      <c r="B46" s="650"/>
      <c r="C46" s="33"/>
      <c r="D46" s="650"/>
      <c r="E46" s="663"/>
      <c r="F46" s="42">
        <f t="shared" si="1"/>
        <v>0</v>
      </c>
      <c r="G46" s="40"/>
      <c r="H46" s="644"/>
      <c r="I46" s="10"/>
      <c r="J46" s="42">
        <f>IF(Art_BWA=Technik_Gültigkeit!$B$7,F46,H46)</f>
        <v>0</v>
      </c>
      <c r="K46" s="10"/>
    </row>
    <row r="47" spans="1:13" x14ac:dyDescent="0.2">
      <c r="A47" s="15" t="str">
        <f>"- Forderungen gegenüber Gesellschaftern"</f>
        <v>- Forderungen gegenüber Gesellschaftern</v>
      </c>
      <c r="B47" s="650"/>
      <c r="C47" s="33"/>
      <c r="D47" s="650"/>
      <c r="E47" s="663"/>
      <c r="F47" s="42">
        <f t="shared" si="1"/>
        <v>0</v>
      </c>
      <c r="G47" s="40"/>
      <c r="H47" s="644"/>
      <c r="I47" s="10"/>
      <c r="J47" s="42">
        <f>Finanzplan!AN22</f>
        <v>0</v>
      </c>
      <c r="K47" s="10"/>
    </row>
    <row r="48" spans="1:13" x14ac:dyDescent="0.2">
      <c r="A48" s="15" t="str">
        <f>"- sonstige Verlustkonten"</f>
        <v>- sonstige Verlustkonten</v>
      </c>
      <c r="B48" s="650"/>
      <c r="C48" s="33"/>
      <c r="D48" s="650"/>
      <c r="E48" s="663"/>
      <c r="F48" s="42">
        <f t="shared" si="1"/>
        <v>0</v>
      </c>
      <c r="G48" s="40"/>
      <c r="H48" s="644"/>
      <c r="I48" s="10"/>
      <c r="J48" s="42">
        <f>IF(Art_BWA=Technik_Gültigkeit!$B$7,F48,H48)</f>
        <v>0</v>
      </c>
      <c r="K48" s="10"/>
    </row>
    <row r="49" spans="1:11" x14ac:dyDescent="0.2">
      <c r="A49" s="15" t="str">
        <f>"+/- Bilanzergebnis"</f>
        <v>+/- Bilanzergebnis</v>
      </c>
      <c r="B49" s="42">
        <f>GuV!B36</f>
        <v>0</v>
      </c>
      <c r="C49" s="33"/>
      <c r="D49" s="43"/>
      <c r="E49" s="57"/>
      <c r="F49" s="42">
        <f>GuV!D36</f>
        <v>0</v>
      </c>
      <c r="G49" s="40"/>
      <c r="H49" s="335">
        <f>IF(Art_BWA=Technik_Gültigkeit!B8,GuV!D36,0)</f>
        <v>0</v>
      </c>
      <c r="I49" s="10"/>
      <c r="J49" s="42">
        <f ca="1">GuV!P36-'Plan - Kapital'!AL12-'Plan - Kapital'!AM12-'Plan - Kapital'!AN12-'Plan - Kapital'!AO12-'Plan - Kapital'!AP12</f>
        <v>0</v>
      </c>
      <c r="K49" s="10"/>
    </row>
    <row r="50" spans="1:11" x14ac:dyDescent="0.2">
      <c r="A50" s="16" t="s">
        <v>9</v>
      </c>
      <c r="B50" s="23"/>
      <c r="C50" s="34">
        <f>SUM(B37:B49)</f>
        <v>0</v>
      </c>
      <c r="D50" s="44"/>
      <c r="E50" s="45"/>
      <c r="F50" s="46"/>
      <c r="G50" s="11">
        <f>SUM(F37:F49)</f>
        <v>0</v>
      </c>
      <c r="H50" s="13"/>
      <c r="I50" s="11">
        <f>SUM(H37:H49)</f>
        <v>0</v>
      </c>
      <c r="J50" s="23"/>
      <c r="K50" s="11">
        <f ca="1">SUM(J37:J49)</f>
        <v>0</v>
      </c>
    </row>
    <row r="51" spans="1:11" x14ac:dyDescent="0.2">
      <c r="A51" s="16" t="s">
        <v>42</v>
      </c>
      <c r="B51" s="22"/>
      <c r="C51" s="645"/>
      <c r="D51" s="650"/>
      <c r="E51" s="663"/>
      <c r="F51" s="43"/>
      <c r="G51" s="10">
        <f t="shared" ref="G51:G56" si="2">C51-D51+E51</f>
        <v>0</v>
      </c>
      <c r="H51" s="21"/>
      <c r="I51" s="646"/>
      <c r="J51" s="22"/>
      <c r="K51" s="12">
        <f>IF(Art_BWA=Technik_Gültigkeit!$B$7,G51,I51)</f>
        <v>0</v>
      </c>
    </row>
    <row r="52" spans="1:11" x14ac:dyDescent="0.2">
      <c r="A52" s="16" t="s">
        <v>10</v>
      </c>
      <c r="B52" s="22"/>
      <c r="C52" s="645"/>
      <c r="D52" s="650"/>
      <c r="E52" s="663"/>
      <c r="F52" s="43"/>
      <c r="G52" s="10">
        <f t="shared" si="2"/>
        <v>0</v>
      </c>
      <c r="H52" s="21"/>
      <c r="I52" s="646"/>
      <c r="J52" s="22"/>
      <c r="K52" s="12">
        <f>Finanzplan!AN24+Finanzplan!AN46</f>
        <v>0</v>
      </c>
    </row>
    <row r="53" spans="1:11" x14ac:dyDescent="0.2">
      <c r="A53" s="16" t="s">
        <v>43</v>
      </c>
      <c r="B53" s="22"/>
      <c r="C53" s="645"/>
      <c r="D53" s="650"/>
      <c r="E53" s="663"/>
      <c r="F53" s="43"/>
      <c r="G53" s="10">
        <f t="shared" si="2"/>
        <v>0</v>
      </c>
      <c r="H53" s="21"/>
      <c r="I53" s="646"/>
      <c r="J53" s="22"/>
      <c r="K53" s="12">
        <f>IF(Art_BWA=Technik_Gültigkeit!$B$7,G53,I53)-GuV!F28-GuV!J28-GuV!L28-GuV!N28-GuV!P28-GuV!F29-GuV!H29-GuV!J29-GuV!L29-GuV!N29-GuV!P29</f>
        <v>0</v>
      </c>
    </row>
    <row r="54" spans="1:11" x14ac:dyDescent="0.2">
      <c r="A54" s="16" t="s">
        <v>11</v>
      </c>
      <c r="B54" s="22"/>
      <c r="C54" s="645"/>
      <c r="D54" s="650"/>
      <c r="E54" s="663"/>
      <c r="F54" s="43"/>
      <c r="G54" s="10">
        <f t="shared" si="2"/>
        <v>0</v>
      </c>
      <c r="H54" s="21"/>
      <c r="I54" s="646"/>
      <c r="J54" s="22"/>
      <c r="K54" s="12">
        <f>IF(Art_BWA=Technik_Gültigkeit!$B$7,G54,I54)</f>
        <v>0</v>
      </c>
    </row>
    <row r="55" spans="1:11" x14ac:dyDescent="0.2">
      <c r="A55" s="16" t="s">
        <v>44</v>
      </c>
      <c r="B55" s="22"/>
      <c r="C55" s="645"/>
      <c r="D55" s="650"/>
      <c r="E55" s="663"/>
      <c r="F55" s="43"/>
      <c r="G55" s="10">
        <f t="shared" si="2"/>
        <v>0</v>
      </c>
      <c r="H55" s="21"/>
      <c r="I55" s="646"/>
      <c r="J55" s="22"/>
      <c r="K55" s="12">
        <f>IF(Art_BWA=Technik_Gültigkeit!$B$7,G55,I55)</f>
        <v>0</v>
      </c>
    </row>
    <row r="56" spans="1:11" x14ac:dyDescent="0.2">
      <c r="A56" s="16" t="s">
        <v>12</v>
      </c>
      <c r="B56" s="22"/>
      <c r="C56" s="645"/>
      <c r="D56" s="650"/>
      <c r="E56" s="663"/>
      <c r="F56" s="43"/>
      <c r="G56" s="10">
        <f t="shared" si="2"/>
        <v>0</v>
      </c>
      <c r="H56" s="21"/>
      <c r="I56" s="646"/>
      <c r="J56" s="22"/>
      <c r="K56" s="12">
        <f>IF(Art_BWA=Technik_Gültigkeit!$B$7,G56,I56)</f>
        <v>0</v>
      </c>
    </row>
    <row r="57" spans="1:11" x14ac:dyDescent="0.2">
      <c r="A57" s="15" t="s">
        <v>362</v>
      </c>
      <c r="B57" s="650"/>
      <c r="C57" s="33"/>
      <c r="D57" s="650"/>
      <c r="E57" s="663"/>
      <c r="F57" s="42">
        <f>B57-D57+E57</f>
        <v>0</v>
      </c>
      <c r="G57" s="40"/>
      <c r="H57" s="644"/>
      <c r="I57" s="10"/>
      <c r="J57" s="42">
        <f>Finanzplan!AN25+Finanzplan!AN26+Finanzplan!AN27+Finanzplan!AN47+Finanzplan!AN48</f>
        <v>0</v>
      </c>
      <c r="K57" s="10"/>
    </row>
    <row r="58" spans="1:11" ht="25.5" x14ac:dyDescent="0.2">
      <c r="A58" s="15" t="s">
        <v>47</v>
      </c>
      <c r="B58" s="650"/>
      <c r="C58" s="33"/>
      <c r="D58" s="650"/>
      <c r="E58" s="663"/>
      <c r="F58" s="42">
        <f>B58-D58+E58</f>
        <v>0</v>
      </c>
      <c r="G58" s="40"/>
      <c r="H58" s="644"/>
      <c r="I58" s="10"/>
      <c r="J58" s="42">
        <v>0</v>
      </c>
      <c r="K58" s="10"/>
    </row>
    <row r="59" spans="1:11" x14ac:dyDescent="0.2">
      <c r="A59" s="15" t="s">
        <v>45</v>
      </c>
      <c r="B59" s="650"/>
      <c r="C59" s="33"/>
      <c r="D59" s="650"/>
      <c r="E59" s="663"/>
      <c r="F59" s="42">
        <f>B59-D59+E59</f>
        <v>0</v>
      </c>
      <c r="G59" s="40"/>
      <c r="H59" s="644"/>
      <c r="I59" s="10"/>
      <c r="J59" s="42">
        <f>Finanzplan!AN42</f>
        <v>0</v>
      </c>
      <c r="K59" s="10"/>
    </row>
    <row r="60" spans="1:11" x14ac:dyDescent="0.2">
      <c r="A60" s="15" t="s">
        <v>46</v>
      </c>
      <c r="B60" s="650"/>
      <c r="C60" s="33"/>
      <c r="D60" s="650"/>
      <c r="E60" s="663"/>
      <c r="F60" s="42">
        <f>B60-D60+E60</f>
        <v>0</v>
      </c>
      <c r="G60" s="40"/>
      <c r="H60" s="644"/>
      <c r="I60" s="10"/>
      <c r="J60" s="42">
        <v>0</v>
      </c>
      <c r="K60" s="10"/>
    </row>
    <row r="61" spans="1:11" x14ac:dyDescent="0.2">
      <c r="A61" s="16" t="s">
        <v>48</v>
      </c>
      <c r="B61" s="23"/>
      <c r="C61" s="34">
        <f>SUM(B57:B60)</f>
        <v>0</v>
      </c>
      <c r="D61" s="44"/>
      <c r="E61" s="45"/>
      <c r="F61" s="46"/>
      <c r="G61" s="11">
        <f>SUM(F57:F60)</f>
        <v>0</v>
      </c>
      <c r="H61" s="13"/>
      <c r="I61" s="11">
        <f>SUM(H57:H60)</f>
        <v>0</v>
      </c>
      <c r="J61" s="59"/>
      <c r="K61" s="11">
        <f>SUM(J57:J60)</f>
        <v>0</v>
      </c>
    </row>
    <row r="62" spans="1:11" x14ac:dyDescent="0.2">
      <c r="A62" s="15" t="s">
        <v>363</v>
      </c>
      <c r="B62" s="650"/>
      <c r="C62" s="33"/>
      <c r="D62" s="650"/>
      <c r="E62" s="663"/>
      <c r="F62" s="42">
        <f>B62-D62+E62</f>
        <v>0</v>
      </c>
      <c r="G62" s="40"/>
      <c r="H62" s="644"/>
      <c r="I62" s="10"/>
      <c r="J62" s="42">
        <v>0</v>
      </c>
      <c r="K62" s="10"/>
    </row>
    <row r="63" spans="1:11" ht="25.5" x14ac:dyDescent="0.2">
      <c r="A63" s="15" t="s">
        <v>49</v>
      </c>
      <c r="B63" s="650"/>
      <c r="C63" s="33"/>
      <c r="D63" s="650"/>
      <c r="E63" s="663"/>
      <c r="F63" s="42">
        <f>B63-D63+E63</f>
        <v>0</v>
      </c>
      <c r="G63" s="40"/>
      <c r="H63" s="644"/>
      <c r="I63" s="10"/>
      <c r="J63" s="42">
        <v>0</v>
      </c>
      <c r="K63" s="10"/>
    </row>
    <row r="64" spans="1:11" x14ac:dyDescent="0.2">
      <c r="A64" s="15" t="s">
        <v>50</v>
      </c>
      <c r="B64" s="650"/>
      <c r="C64" s="33"/>
      <c r="D64" s="650"/>
      <c r="E64" s="663"/>
      <c r="F64" s="42">
        <f>B64-D64+E64</f>
        <v>0</v>
      </c>
      <c r="G64" s="40"/>
      <c r="H64" s="644"/>
      <c r="I64" s="10"/>
      <c r="J64" s="42">
        <f ca="1">IF(Art_BWA=Technik_Gültigkeit!$B$7,F64,H64)+HT_Liquidität_Steuer!AL9</f>
        <v>0</v>
      </c>
      <c r="K64" s="10"/>
    </row>
    <row r="65" spans="1:11" x14ac:dyDescent="0.2">
      <c r="A65" s="15" t="s">
        <v>51</v>
      </c>
      <c r="B65" s="650"/>
      <c r="C65" s="33"/>
      <c r="D65" s="650"/>
      <c r="E65" s="663"/>
      <c r="F65" s="42">
        <f>B65-D65+E65</f>
        <v>0</v>
      </c>
      <c r="G65" s="40"/>
      <c r="H65" s="644"/>
      <c r="I65" s="10"/>
      <c r="J65" s="42">
        <f>Finanzplan!AN41</f>
        <v>0</v>
      </c>
      <c r="K65" s="10"/>
    </row>
    <row r="66" spans="1:11" x14ac:dyDescent="0.2">
      <c r="A66" s="15" t="s">
        <v>52</v>
      </c>
      <c r="B66" s="650"/>
      <c r="C66" s="33"/>
      <c r="D66" s="650"/>
      <c r="E66" s="663"/>
      <c r="F66" s="42">
        <f>B66-D66+E66</f>
        <v>0</v>
      </c>
      <c r="G66" s="40"/>
      <c r="H66" s="644"/>
      <c r="I66" s="10"/>
      <c r="J66" s="42">
        <v>0</v>
      </c>
      <c r="K66" s="10"/>
    </row>
    <row r="67" spans="1:11" x14ac:dyDescent="0.2">
      <c r="A67" s="16" t="s">
        <v>53</v>
      </c>
      <c r="B67" s="23"/>
      <c r="C67" s="34">
        <f>SUM(B62:B66)</f>
        <v>0</v>
      </c>
      <c r="D67" s="44"/>
      <c r="E67" s="45"/>
      <c r="F67" s="46"/>
      <c r="G67" s="11">
        <f>SUM(F62:F66)</f>
        <v>0</v>
      </c>
      <c r="H67" s="13"/>
      <c r="I67" s="11">
        <f>SUM(H62:H66)</f>
        <v>0</v>
      </c>
      <c r="J67" s="59"/>
      <c r="K67" s="11">
        <f ca="1">SUM(J62:J66)</f>
        <v>0</v>
      </c>
    </row>
    <row r="68" spans="1:11" ht="25.5" x14ac:dyDescent="0.2">
      <c r="A68" s="16" t="s">
        <v>54</v>
      </c>
      <c r="B68" s="23"/>
      <c r="C68" s="645"/>
      <c r="D68" s="714"/>
      <c r="E68" s="645"/>
      <c r="F68" s="46"/>
      <c r="G68" s="11">
        <f>C68-D68+E68</f>
        <v>0</v>
      </c>
      <c r="H68" s="13"/>
      <c r="I68" s="646"/>
      <c r="J68" s="59"/>
      <c r="K68" s="12">
        <f>Finanzplan!AN43</f>
        <v>0</v>
      </c>
    </row>
    <row r="69" spans="1:11" ht="25.5" x14ac:dyDescent="0.2">
      <c r="A69" s="15" t="s">
        <v>364</v>
      </c>
      <c r="B69" s="650"/>
      <c r="C69" s="33"/>
      <c r="D69" s="650"/>
      <c r="E69" s="663"/>
      <c r="F69" s="42">
        <f t="shared" ref="F69:F78" si="3">B69-D69+E69</f>
        <v>0</v>
      </c>
      <c r="G69" s="40"/>
      <c r="H69" s="644"/>
      <c r="I69" s="10"/>
      <c r="J69" s="42">
        <v>0</v>
      </c>
      <c r="K69" s="10"/>
    </row>
    <row r="70" spans="1:11" ht="25.5" x14ac:dyDescent="0.2">
      <c r="A70" s="15" t="s">
        <v>55</v>
      </c>
      <c r="B70" s="650"/>
      <c r="C70" s="33"/>
      <c r="D70" s="650"/>
      <c r="E70" s="663"/>
      <c r="F70" s="42">
        <f t="shared" si="3"/>
        <v>0</v>
      </c>
      <c r="G70" s="40"/>
      <c r="H70" s="644"/>
      <c r="I70" s="10"/>
      <c r="J70" s="42">
        <f>Finanzplan!AN20+Finanzplan!AN44</f>
        <v>0</v>
      </c>
      <c r="K70" s="10"/>
    </row>
    <row r="71" spans="1:11" x14ac:dyDescent="0.2">
      <c r="A71" s="15" t="s">
        <v>56</v>
      </c>
      <c r="B71" s="650"/>
      <c r="C71" s="33"/>
      <c r="D71" s="650"/>
      <c r="E71" s="663"/>
      <c r="F71" s="42">
        <f t="shared" si="3"/>
        <v>0</v>
      </c>
      <c r="G71" s="40"/>
      <c r="H71" s="644"/>
      <c r="I71" s="10"/>
      <c r="J71" s="42">
        <f>Finanzplan!AN21+Finanzplan!AN45</f>
        <v>0</v>
      </c>
      <c r="K71" s="10"/>
    </row>
    <row r="72" spans="1:11" x14ac:dyDescent="0.2">
      <c r="A72" s="15" t="s">
        <v>57</v>
      </c>
      <c r="B72" s="650"/>
      <c r="C72" s="33"/>
      <c r="D72" s="650"/>
      <c r="E72" s="663"/>
      <c r="F72" s="42">
        <f t="shared" si="3"/>
        <v>0</v>
      </c>
      <c r="G72" s="40"/>
      <c r="H72" s="644"/>
      <c r="I72" s="10"/>
      <c r="J72" s="42">
        <f>Finanzplan!AN30+Finanzplan!AN31</f>
        <v>0</v>
      </c>
      <c r="K72" s="10"/>
    </row>
    <row r="73" spans="1:11" ht="25.5" x14ac:dyDescent="0.2">
      <c r="A73" s="15" t="s">
        <v>58</v>
      </c>
      <c r="B73" s="650"/>
      <c r="C73" s="33"/>
      <c r="D73" s="650"/>
      <c r="E73" s="663"/>
      <c r="F73" s="42">
        <f t="shared" si="3"/>
        <v>0</v>
      </c>
      <c r="G73" s="40"/>
      <c r="H73" s="644"/>
      <c r="I73" s="10"/>
      <c r="J73" s="42">
        <f ca="1">IF((Finanzplan!AN37+Finanzplan!AN38)&gt;0,(Finanzplan!AN37+Finanzplan!AN38),0)</f>
        <v>0</v>
      </c>
      <c r="K73" s="10"/>
    </row>
    <row r="74" spans="1:11" ht="27.75" customHeight="1" x14ac:dyDescent="0.2">
      <c r="A74" s="15" t="s">
        <v>59</v>
      </c>
      <c r="B74" s="650"/>
      <c r="C74" s="33"/>
      <c r="D74" s="650"/>
      <c r="E74" s="663"/>
      <c r="F74" s="42">
        <f t="shared" si="3"/>
        <v>0</v>
      </c>
      <c r="G74" s="40"/>
      <c r="H74" s="644"/>
      <c r="I74" s="10"/>
      <c r="J74" s="42">
        <f>(Finanzplan!AN32+Finanzplan!AN33)</f>
        <v>0</v>
      </c>
      <c r="K74" s="10"/>
    </row>
    <row r="75" spans="1:11" x14ac:dyDescent="0.2">
      <c r="A75" s="15" t="s">
        <v>50</v>
      </c>
      <c r="B75" s="650"/>
      <c r="C75" s="33"/>
      <c r="D75" s="650"/>
      <c r="E75" s="663"/>
      <c r="F75" s="42">
        <f t="shared" si="3"/>
        <v>0</v>
      </c>
      <c r="G75" s="40"/>
      <c r="H75" s="644"/>
      <c r="I75" s="10"/>
      <c r="J75" s="42">
        <f>IF(Art_BWA=Technik_Gültigkeit!$B$7,F75,H75)</f>
        <v>0</v>
      </c>
      <c r="K75" s="10"/>
    </row>
    <row r="76" spans="1:11" ht="25.5" x14ac:dyDescent="0.2">
      <c r="A76" s="15" t="s">
        <v>60</v>
      </c>
      <c r="B76" s="650"/>
      <c r="C76" s="33"/>
      <c r="D76" s="650"/>
      <c r="E76" s="663"/>
      <c r="F76" s="42">
        <f t="shared" si="3"/>
        <v>0</v>
      </c>
      <c r="G76" s="40"/>
      <c r="H76" s="644"/>
      <c r="I76" s="10"/>
      <c r="J76" s="42">
        <f ca="1">IF(Finanzplan!AN53&lt;0,Finanzplan!AN53*-1,0)+Finanzplan!AN34+Finanzplan!AN35+Finanzplan!AN36+Finanzplan!AN39+Finanzplan!AN40+IF(SUM('Plan - Neutrales Ergebnis'!AL16:AP16)-SUM('Plan - Neutrales Ergebnis'!AL17:AP17)&lt;0,(SUM('Plan - Neutrales Ergebnis'!AL16:AP16)-SUM('Plan - Neutrales Ergebnis'!AL17:AP17))*-1,0)</f>
        <v>0</v>
      </c>
      <c r="K76" s="10"/>
    </row>
    <row r="77" spans="1:11" x14ac:dyDescent="0.2">
      <c r="A77" s="15" t="s">
        <v>62</v>
      </c>
      <c r="B77" s="650"/>
      <c r="C77" s="33"/>
      <c r="D77" s="650"/>
      <c r="E77" s="663"/>
      <c r="F77" s="42">
        <f t="shared" si="3"/>
        <v>0</v>
      </c>
      <c r="G77" s="40"/>
      <c r="H77" s="644"/>
      <c r="I77" s="10"/>
      <c r="J77" s="42">
        <v>0</v>
      </c>
      <c r="K77" s="10"/>
    </row>
    <row r="78" spans="1:11" x14ac:dyDescent="0.2">
      <c r="A78" s="15" t="s">
        <v>61</v>
      </c>
      <c r="B78" s="650"/>
      <c r="C78" s="33"/>
      <c r="D78" s="650"/>
      <c r="E78" s="663"/>
      <c r="F78" s="42">
        <f t="shared" si="3"/>
        <v>0</v>
      </c>
      <c r="G78" s="40"/>
      <c r="H78" s="644"/>
      <c r="I78" s="10"/>
      <c r="J78" s="42">
        <f>IF(Art_BWA=Technik_Gültigkeit!$B$7,F78,H78)</f>
        <v>0</v>
      </c>
      <c r="K78" s="10"/>
    </row>
    <row r="79" spans="1:11" ht="13.5" thickBot="1" x14ac:dyDescent="0.25">
      <c r="A79" s="17" t="s">
        <v>63</v>
      </c>
      <c r="B79" s="25"/>
      <c r="C79" s="36">
        <f>SUM(B69:B78)</f>
        <v>0</v>
      </c>
      <c r="D79" s="47"/>
      <c r="E79" s="48"/>
      <c r="F79" s="47"/>
      <c r="G79" s="19">
        <f>SUM(F69:F78)</f>
        <v>0</v>
      </c>
      <c r="H79" s="18"/>
      <c r="I79" s="19">
        <f>SUM(H69:H78)</f>
        <v>0</v>
      </c>
      <c r="J79" s="24"/>
      <c r="K79" s="224">
        <f ca="1">SUM(J69:J78)</f>
        <v>0</v>
      </c>
    </row>
    <row r="80" spans="1:11" ht="18.75" customHeight="1" x14ac:dyDescent="0.2">
      <c r="A80" s="27" t="s">
        <v>66</v>
      </c>
      <c r="B80" s="28"/>
      <c r="C80" s="37">
        <f>SUM(C37:C79)</f>
        <v>0</v>
      </c>
      <c r="D80" s="49"/>
      <c r="E80" s="56"/>
      <c r="F80" s="58"/>
      <c r="G80" s="29">
        <f>SUM(G37:G79)</f>
        <v>0</v>
      </c>
      <c r="H80" s="37"/>
      <c r="I80" s="29">
        <f>SUM(I37:I79)</f>
        <v>0</v>
      </c>
      <c r="J80" s="28"/>
      <c r="K80" s="29">
        <f ca="1">SUM(K37:K79)</f>
        <v>0</v>
      </c>
    </row>
    <row r="81" spans="1:11" ht="13.5" thickBot="1" x14ac:dyDescent="0.25">
      <c r="A81" s="26" t="s">
        <v>64</v>
      </c>
      <c r="B81" s="31"/>
      <c r="C81" s="647"/>
      <c r="D81" s="692"/>
      <c r="E81" s="715"/>
      <c r="F81" s="31"/>
      <c r="G81" s="53">
        <f>C81-D81+E81</f>
        <v>0</v>
      </c>
      <c r="H81" s="55"/>
      <c r="I81" s="648"/>
      <c r="J81" s="31"/>
      <c r="K81" s="61"/>
    </row>
    <row r="83" spans="1:11" ht="21.75" customHeight="1" thickBot="1" x14ac:dyDescent="0.25">
      <c r="A83" s="610" t="s">
        <v>93</v>
      </c>
    </row>
    <row r="84" spans="1:11" ht="15.75" customHeight="1" x14ac:dyDescent="0.2">
      <c r="A84" s="413" t="s">
        <v>394</v>
      </c>
      <c r="B84" s="214"/>
      <c r="C84" s="9">
        <f>C80-C33</f>
        <v>0</v>
      </c>
      <c r="D84" s="214"/>
      <c r="E84" s="39"/>
      <c r="F84" s="177"/>
      <c r="G84" s="9">
        <f>G80-G33</f>
        <v>0</v>
      </c>
      <c r="H84" s="177"/>
      <c r="I84" s="9">
        <f>I80-I33</f>
        <v>0</v>
      </c>
      <c r="J84" s="175"/>
      <c r="K84" s="9">
        <f ca="1">K80-K33</f>
        <v>0</v>
      </c>
    </row>
    <row r="85" spans="1:11" x14ac:dyDescent="0.2">
      <c r="A85" s="390" t="s">
        <v>395</v>
      </c>
      <c r="B85" s="608"/>
      <c r="C85" s="185">
        <f>C32-C79</f>
        <v>0</v>
      </c>
      <c r="D85" s="608"/>
      <c r="E85" s="252"/>
      <c r="F85" s="183"/>
      <c r="G85" s="185">
        <f>G32-G79</f>
        <v>0</v>
      </c>
      <c r="H85" s="183"/>
      <c r="I85" s="185">
        <f>I32-I79</f>
        <v>0</v>
      </c>
      <c r="J85" s="609"/>
      <c r="K85" s="185">
        <f ca="1">K32-K79</f>
        <v>0</v>
      </c>
    </row>
    <row r="86" spans="1:11" x14ac:dyDescent="0.2">
      <c r="A86" s="387" t="s">
        <v>396</v>
      </c>
      <c r="B86" s="587"/>
      <c r="C86" s="10">
        <f>C26+C32-C67-C79-0.5*C53</f>
        <v>0</v>
      </c>
      <c r="D86" s="587"/>
      <c r="E86" s="40"/>
      <c r="F86" s="22"/>
      <c r="G86" s="10">
        <f>G26+G32-G67-G79-0.5*G53</f>
        <v>0</v>
      </c>
      <c r="H86" s="22"/>
      <c r="I86" s="10">
        <f>I26+I32-I67-I79-0.5*I53</f>
        <v>0</v>
      </c>
      <c r="J86" s="21"/>
      <c r="K86" s="10">
        <f ca="1">K26+K32-K67-K79-0.5*K53</f>
        <v>0</v>
      </c>
    </row>
    <row r="87" spans="1:11" x14ac:dyDescent="0.2">
      <c r="A87" s="387" t="s">
        <v>397</v>
      </c>
      <c r="B87" s="587"/>
      <c r="C87" s="441">
        <f>IF((C13+C16+C17)&lt;&gt;0,(C50+0.5*C53)/(C13+C16+C17),0)</f>
        <v>0</v>
      </c>
      <c r="D87" s="587"/>
      <c r="E87" s="40"/>
      <c r="F87" s="592"/>
      <c r="G87" s="441">
        <f>IF((G13+G16+G17)&lt;&gt;0,(G50+0.5*G53)/(G13+G16+G17),0)</f>
        <v>0</v>
      </c>
      <c r="H87" s="592"/>
      <c r="I87" s="441">
        <f>IF((I13+I16+I17)&lt;&gt;0,(I50+0.5*I53)/(I13+I16+I17),0)</f>
        <v>0</v>
      </c>
      <c r="J87" s="591"/>
      <c r="K87" s="441">
        <f>IF((K13+K16+K17)&lt;&gt;0,(K50+0.5*K53)/(K13+K16+K17),0)</f>
        <v>0</v>
      </c>
    </row>
    <row r="88" spans="1:11" x14ac:dyDescent="0.2">
      <c r="A88" s="387" t="s">
        <v>398</v>
      </c>
      <c r="B88" s="587"/>
      <c r="C88" s="441">
        <f>IF((C13+C16+C17)&lt;&gt;0,(C89+C56+C61)/(C13+C16+C17),0)</f>
        <v>0</v>
      </c>
      <c r="D88" s="587"/>
      <c r="E88" s="40"/>
      <c r="F88" s="592"/>
      <c r="G88" s="441">
        <f>IF((G13+G16+G17)&lt;&gt;0,(G89+G56+G61)/(G13+G16+G17),0)</f>
        <v>0</v>
      </c>
      <c r="H88" s="592"/>
      <c r="I88" s="441">
        <f>IF((I13+I16+I17)&lt;&gt;0,(I89+I56+I61)/(I13+I16+I17),0)</f>
        <v>0</v>
      </c>
      <c r="J88" s="591"/>
      <c r="K88" s="441">
        <f>IF((K13+K16+K17)&lt;&gt;0,(K89+K56+K61)/(K13+K16+K17),0)</f>
        <v>0</v>
      </c>
    </row>
    <row r="89" spans="1:11" x14ac:dyDescent="0.2">
      <c r="A89" s="387" t="s">
        <v>399</v>
      </c>
      <c r="B89" s="587"/>
      <c r="C89" s="10">
        <f>C50+C51+C52+C53*0.5+C55</f>
        <v>0</v>
      </c>
      <c r="D89" s="587"/>
      <c r="E89" s="40"/>
      <c r="F89" s="22"/>
      <c r="G89" s="10">
        <f>G50+G51+G52+G53*0.5+G55</f>
        <v>0</v>
      </c>
      <c r="H89" s="22"/>
      <c r="I89" s="10">
        <f>I50+I51+I52+I53*0.5+I55</f>
        <v>0</v>
      </c>
      <c r="J89" s="21"/>
      <c r="K89" s="10">
        <f ca="1">K50+K51+K52+K53*0.5+K55</f>
        <v>0</v>
      </c>
    </row>
    <row r="90" spans="1:11" x14ac:dyDescent="0.2">
      <c r="A90" s="387" t="s">
        <v>400</v>
      </c>
      <c r="B90" s="587"/>
      <c r="C90" s="441">
        <f>IF(C80&lt;&gt;0,C89/C80,0)</f>
        <v>0</v>
      </c>
      <c r="D90" s="587"/>
      <c r="E90" s="40"/>
      <c r="F90" s="592"/>
      <c r="G90" s="441">
        <f>IF(G80&lt;&gt;0,G89/G80,0)</f>
        <v>0</v>
      </c>
      <c r="H90" s="592"/>
      <c r="I90" s="441">
        <f>IF(I80&lt;&gt;0,I89/I80,0)</f>
        <v>0</v>
      </c>
      <c r="J90" s="591"/>
      <c r="K90" s="441">
        <f ca="1">IF(K80&lt;&gt;0,K89/K80,0)</f>
        <v>0</v>
      </c>
    </row>
    <row r="91" spans="1:11" x14ac:dyDescent="0.2">
      <c r="A91" s="387" t="s">
        <v>401</v>
      </c>
      <c r="B91" s="587"/>
      <c r="C91" s="588">
        <f>IF(GuV!B49&lt;&gt;0,ROUND((C53*0.5+C54+C56+C61+C67+C68+C79)/GuV!B49,1),0)</f>
        <v>0</v>
      </c>
      <c r="D91" s="587"/>
      <c r="E91" s="40"/>
      <c r="F91" s="593"/>
      <c r="G91" s="588">
        <f>IF(GuV!D49&lt;&gt;0,ROUND((G53*0.5+G54+G56+G61+G67+G68+G79)/GuV!D49,1),0)</f>
        <v>0</v>
      </c>
      <c r="H91" s="593"/>
      <c r="I91" s="588">
        <f>IF(GuV!D49&lt;&gt;0,ROUND((I53*0.5+I54+I56+I61+I67+I68+I79)/GuV!D49,1),0)</f>
        <v>0</v>
      </c>
      <c r="J91" s="595"/>
      <c r="K91" s="588">
        <f ca="1">IF(GuV!P49&lt;&gt;0,ROUND((K53*0.5+K54+K56+K61+K67+K68+K79)/GuV!P49,1),0)</f>
        <v>0</v>
      </c>
    </row>
    <row r="92" spans="1:11" x14ac:dyDescent="0.2">
      <c r="A92" s="387" t="s">
        <v>402</v>
      </c>
      <c r="B92" s="587"/>
      <c r="C92" s="588">
        <f>IF((GuV!B14*-1+GuV!B15*-1)&lt;&gt;0,ROUND((B20+B21+B22+B23)*12/(GuV!B14*-1+GuV!B15*-1),1),0)</f>
        <v>0</v>
      </c>
      <c r="D92" s="587"/>
      <c r="E92" s="40"/>
      <c r="F92" s="593"/>
      <c r="G92" s="588">
        <f>IF((GuV!D14*-1+GuV!D15*-1)&lt;&gt;0,ROUND((F20+F21+F22+F23)*12/(GuV!D14*-1+GuV!D15*-1),1),0)</f>
        <v>0</v>
      </c>
      <c r="H92" s="593"/>
      <c r="I92" s="588">
        <f>IF((GuV!D14*-1+GuV!D15*-1)&lt;&gt;0,ROUND((H20+H21+H22+H23)*12/(GuV!D14*-1+GuV!D15*-1),1),0)</f>
        <v>0</v>
      </c>
      <c r="J92" s="595"/>
      <c r="K92" s="588">
        <f>IF((GuV!P14*-1+GuV!P15*-1)&lt;&gt;0,ROUND((J20+J21+J22+J23)*12/(GuV!P14*-1+GuV!P15*-1),1),0)</f>
        <v>0</v>
      </c>
    </row>
    <row r="93" spans="1:11" x14ac:dyDescent="0.2">
      <c r="A93" s="387" t="s">
        <v>403</v>
      </c>
      <c r="B93" s="587"/>
      <c r="C93" s="588">
        <f>IF(GuV!B10&lt;&gt;0,ROUND(B27/GuV!B10*12,1),0)</f>
        <v>0</v>
      </c>
      <c r="D93" s="587"/>
      <c r="E93" s="40"/>
      <c r="F93" s="593"/>
      <c r="G93" s="588">
        <f>IF(GuV!D10&lt;&gt;0,ROUND(F27/GuV!D10*12,1),0)</f>
        <v>0</v>
      </c>
      <c r="H93" s="593"/>
      <c r="I93" s="588">
        <f>IF(GuV!D10&lt;&gt;0,ROUND(H27/GuV!D10*12,1),0)</f>
        <v>0</v>
      </c>
      <c r="J93" s="595"/>
      <c r="K93" s="588">
        <f>IF(GuV!P10&lt;&gt;0,ROUND(J27/GuV!P10*12,1),0)</f>
        <v>0</v>
      </c>
    </row>
    <row r="94" spans="1:11" ht="13.5" thickBot="1" x14ac:dyDescent="0.25">
      <c r="A94" s="419" t="s">
        <v>404</v>
      </c>
      <c r="B94" s="589"/>
      <c r="C94" s="590">
        <f>IF((GuV!B14*-1+GuV!B15*-1)&lt;&gt;0,ROUND(B72/(GuV!B14*-1+GuV!B15*-1)*12,1),0)</f>
        <v>0</v>
      </c>
      <c r="D94" s="589"/>
      <c r="E94" s="586"/>
      <c r="F94" s="594"/>
      <c r="G94" s="590">
        <f>IF((GuV!D14*-1+GuV!D15*-1)&lt;&gt;0,ROUND(F72/(GuV!D14*-1+GuV!D15*-1)*12,1),0)</f>
        <v>0</v>
      </c>
      <c r="H94" s="594"/>
      <c r="I94" s="590">
        <f>IF((GuV!D14*-1+GuV!D15*-1)&lt;&gt;0,ROUND(H72/(GuV!D14*-1+GuV!D15*-1)*12,1),0)</f>
        <v>0</v>
      </c>
      <c r="J94" s="596"/>
      <c r="K94" s="590">
        <f>IF((GuV!P14*-1+GuV!P15*-1)&lt;&gt;0,ROUND(J72/(GuV!P14*-1+GuV!P15*-1)*12,1),0)</f>
        <v>0</v>
      </c>
    </row>
  </sheetData>
  <sheetProtection password="B210" sheet="1" objects="1" scenarios="1"/>
  <mergeCells count="16">
    <mergeCell ref="B6:C6"/>
    <mergeCell ref="D6:G6"/>
    <mergeCell ref="H6:I6"/>
    <mergeCell ref="J6:K6"/>
    <mergeCell ref="F9:G9"/>
    <mergeCell ref="B7:C7"/>
    <mergeCell ref="B9:C9"/>
    <mergeCell ref="H9:I9"/>
    <mergeCell ref="D7:G7"/>
    <mergeCell ref="H7:I7"/>
    <mergeCell ref="B36:C36"/>
    <mergeCell ref="F36:G36"/>
    <mergeCell ref="H36:I36"/>
    <mergeCell ref="J36:K36"/>
    <mergeCell ref="J7:K7"/>
    <mergeCell ref="J9:K9"/>
  </mergeCells>
  <dataValidations count="3">
    <dataValidation type="decimal" allowBlank="1" showInputMessage="1" showErrorMessage="1" errorTitle="Zahlen" error="Bitte nur positive Werte erfassen." sqref="B10:B12 B14:B15 C17:C19 B20:B25 B27:B31 D10:E12 D14:E15 D17:E25 D27:E31 H10:H12 H14:H15 I17:I19 H20:H25 H27:H31">
      <formula1>0</formula1>
      <formula2>9999999999</formula2>
    </dataValidation>
    <dataValidation type="decimal" allowBlank="1" showInputMessage="1" showErrorMessage="1" errorTitle="Zahlen" error="Bitte nur positve Werte erfassen." sqref="C34:E34 I34 B37:B42 D37:E48 H37:H42 C51:C56 B57:B60 B62:B66 C68 B69:B78 C81 D81:E81 I81 D68:E78 H69:H78 I68 D62:E66 H62:H66 D51:E60 H57:H60 I51:I56">
      <formula1>0</formula1>
      <formula2>99999999999</formula2>
    </dataValidation>
    <dataValidation type="decimal" allowBlank="1" showInputMessage="1" showErrorMessage="1" errorTitle="Zahlen" error="Bitte nur negative Werte erfassen" sqref="B43:B48 H43:H48">
      <formula1>-999999999999999000</formula1>
      <formula2>0</formula2>
    </dataValidation>
  </dataValidations>
  <pageMargins left="0.7" right="0.7" top="0.78740157499999996" bottom="0.78740157499999996" header="0.3" footer="0.3"/>
  <pageSetup paperSize="9" scale="10" orientation="portrait" copies="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tabColor theme="3" tint="0.39997558519241921"/>
    <pageSetUpPr fitToPage="1"/>
  </sheetPr>
  <dimension ref="A1:W53"/>
  <sheetViews>
    <sheetView workbookViewId="0">
      <pane xSplit="1" ySplit="7" topLeftCell="B8" activePane="bottomRight" state="frozen"/>
      <selection activeCell="K13" sqref="K13"/>
      <selection pane="topRight" activeCell="K13" sqref="K13"/>
      <selection pane="bottomLeft" activeCell="K13" sqref="K13"/>
      <selection pane="bottomRight" activeCell="F7" sqref="F7:G7"/>
    </sheetView>
  </sheetViews>
  <sheetFormatPr baseColWidth="10" defaultRowHeight="14.25" x14ac:dyDescent="0.2"/>
  <cols>
    <col min="1" max="1" width="41.7109375" style="1" customWidth="1"/>
    <col min="2" max="2" width="12.85546875" style="1" customWidth="1"/>
    <col min="3" max="3" width="11.42578125" style="1"/>
    <col min="4" max="4" width="11.5703125" style="1" bestFit="1" customWidth="1"/>
    <col min="5" max="5" width="11.42578125" style="1"/>
    <col min="6" max="6" width="12" style="1" bestFit="1" customWidth="1"/>
    <col min="7" max="7" width="11.42578125" style="1"/>
    <col min="8" max="8" width="12" style="1" bestFit="1" customWidth="1"/>
    <col min="9" max="9" width="11.42578125" style="1"/>
    <col min="10" max="10" width="12.7109375" style="1" customWidth="1"/>
    <col min="11" max="11" width="11.42578125" style="1"/>
    <col min="12" max="12" width="12.7109375" style="1" customWidth="1"/>
    <col min="13" max="13" width="11.42578125" style="1"/>
    <col min="14" max="14" width="14.140625" style="1" customWidth="1"/>
    <col min="15" max="15" width="11.42578125" style="1"/>
    <col min="16" max="16" width="13" style="1" customWidth="1"/>
    <col min="17" max="16384" width="11.42578125" style="1"/>
  </cols>
  <sheetData>
    <row r="1" spans="1:23" s="2" customFormat="1" ht="15.75" x14ac:dyDescent="0.25">
      <c r="A1" s="3" t="s">
        <v>13</v>
      </c>
      <c r="B1" s="3">
        <f>Name</f>
        <v>0</v>
      </c>
    </row>
    <row r="2" spans="1:23" s="2" customFormat="1" ht="15.75" x14ac:dyDescent="0.25">
      <c r="A2" s="3" t="str">
        <f>IF(Antragsnummer="",'Angaben zum Unternehmen'!A7,'Angaben zum Unternehmen'!A8)</f>
        <v>Antragsnummer Zuschuss (Frühphase 1):</v>
      </c>
      <c r="B2" s="144">
        <f>IF(Antragsnummer="",PV_Nummer,Antragsnummer)</f>
        <v>0</v>
      </c>
    </row>
    <row r="3" spans="1:23" s="2" customFormat="1" ht="12.75" x14ac:dyDescent="0.2"/>
    <row r="4" spans="1:23" s="2" customFormat="1" ht="15.75" x14ac:dyDescent="0.25">
      <c r="A4" s="4" t="s">
        <v>77</v>
      </c>
    </row>
    <row r="6" spans="1:23" s="2" customFormat="1" ht="12.75" x14ac:dyDescent="0.2">
      <c r="B6" s="897" t="str">
        <f>Bilanz!B6</f>
        <v>Eingabe fehlt</v>
      </c>
      <c r="C6" s="897"/>
      <c r="D6" s="906" t="str">
        <f>Bilanz!H6</f>
        <v>nicht befüllen</v>
      </c>
      <c r="E6" s="906"/>
      <c r="F6" s="908" t="s">
        <v>91</v>
      </c>
      <c r="G6" s="906"/>
      <c r="H6" s="897" t="s">
        <v>92</v>
      </c>
      <c r="I6" s="897"/>
      <c r="J6" s="897" t="s">
        <v>92</v>
      </c>
      <c r="K6" s="897"/>
      <c r="L6" s="897" t="s">
        <v>92</v>
      </c>
      <c r="M6" s="897"/>
      <c r="N6" s="897" t="s">
        <v>92</v>
      </c>
      <c r="O6" s="897"/>
      <c r="P6" s="897" t="s">
        <v>92</v>
      </c>
      <c r="Q6" s="897"/>
      <c r="S6" s="904" t="s">
        <v>96</v>
      </c>
      <c r="T6" s="905"/>
      <c r="U6" s="905"/>
      <c r="V6" s="905"/>
      <c r="W6" s="905"/>
    </row>
    <row r="7" spans="1:23" s="2" customFormat="1" ht="12.75" x14ac:dyDescent="0.2">
      <c r="B7" s="900">
        <f>Bilanz!B7</f>
        <v>0</v>
      </c>
      <c r="C7" s="900"/>
      <c r="D7" s="907" t="str">
        <f>Bilanz!H7</f>
        <v>-</v>
      </c>
      <c r="E7" s="906"/>
      <c r="F7" s="909" t="str">
        <f>TEXT(Datum_Planungsbeginn,"TT.MM.JJJJ")&amp;" - "&amp;IF(Datum_Bilanzsstichtag=Datum_BWA,TEXT(DATE(YEAR(Datum_Bilanzsstichtag)+1,MONTH(Datum_Bilanzsstichtag),DAY(Datum_Bilanzsstichtag)),"TT.MM.JJJJ"),TEXT(Datum_Bilanzsstichtag,"TT.MM.JJJJ"))</f>
        <v>01.01.1900 - 31.12.1900</v>
      </c>
      <c r="G7" s="910"/>
      <c r="H7" s="899" t="str">
        <f>IF(Datum_Bilanzsstichtag=Datum_BWA,TEXT(DATE(YEAR(Datum_Bilanzsstichtag)+1,MONTH(Datum_Bilanzsstichtag),DAY(Datum_Bilanzsstichtag)),"TT.MM.JJJJ"),TEXT(Datum_Bilanzsstichtag,"TT.MM.JJJJ"))</f>
        <v>31.12.1900</v>
      </c>
      <c r="I7" s="899"/>
      <c r="J7" s="900">
        <f>DATE(YEAR(H7)+1,MONTH(H7),DAY(H7))</f>
        <v>731</v>
      </c>
      <c r="K7" s="897"/>
      <c r="L7" s="900">
        <f>DATE(YEAR(J7)+1,MONTH(J7),DAY(J7))</f>
        <v>1096</v>
      </c>
      <c r="M7" s="897"/>
      <c r="N7" s="900">
        <f>DATE(YEAR(L7)+1,MONTH(L7),DAY(L7))</f>
        <v>1461</v>
      </c>
      <c r="O7" s="897"/>
      <c r="P7" s="900">
        <f>DATE(YEAR(N7)+1,MONTH(N7),DAY(N7))</f>
        <v>1827</v>
      </c>
      <c r="Q7" s="897"/>
      <c r="S7" s="575" t="str">
        <f>Datum_Ende_Planjahr_1</f>
        <v>31.12.1900</v>
      </c>
      <c r="T7" s="575">
        <f>J7</f>
        <v>731</v>
      </c>
      <c r="U7" s="575">
        <f>L7</f>
        <v>1096</v>
      </c>
      <c r="V7" s="575">
        <f>N7</f>
        <v>1461</v>
      </c>
      <c r="W7" s="575">
        <f>P7</f>
        <v>1827</v>
      </c>
    </row>
    <row r="8" spans="1:23" s="2" customFormat="1" ht="12.75" x14ac:dyDescent="0.2">
      <c r="B8" s="8"/>
      <c r="C8" s="8"/>
      <c r="D8" s="340"/>
      <c r="E8" s="340"/>
      <c r="F8" s="601"/>
      <c r="G8" s="602"/>
      <c r="H8" s="8"/>
      <c r="I8" s="8"/>
      <c r="J8" s="8"/>
      <c r="K8" s="8"/>
      <c r="L8" s="8"/>
      <c r="M8" s="8"/>
      <c r="N8" s="8"/>
      <c r="O8" s="8"/>
      <c r="P8" s="8"/>
      <c r="Q8" s="8"/>
    </row>
    <row r="9" spans="1:23" s="2" customFormat="1" ht="13.5" thickBot="1" x14ac:dyDescent="0.25">
      <c r="B9" s="515" t="s">
        <v>67</v>
      </c>
      <c r="C9" s="515" t="s">
        <v>90</v>
      </c>
      <c r="D9" s="516" t="s">
        <v>67</v>
      </c>
      <c r="E9" s="516" t="s">
        <v>90</v>
      </c>
      <c r="F9" s="603" t="s">
        <v>67</v>
      </c>
      <c r="G9" s="516" t="s">
        <v>90</v>
      </c>
      <c r="H9" s="515" t="s">
        <v>67</v>
      </c>
      <c r="I9" s="515" t="s">
        <v>90</v>
      </c>
      <c r="J9" s="515" t="s">
        <v>67</v>
      </c>
      <c r="K9" s="515" t="s">
        <v>90</v>
      </c>
      <c r="L9" s="515" t="s">
        <v>67</v>
      </c>
      <c r="M9" s="515" t="s">
        <v>90</v>
      </c>
      <c r="N9" s="515" t="s">
        <v>67</v>
      </c>
      <c r="O9" s="515" t="s">
        <v>90</v>
      </c>
      <c r="P9" s="515" t="s">
        <v>67</v>
      </c>
      <c r="Q9" s="515" t="s">
        <v>90</v>
      </c>
      <c r="S9" s="576" t="s">
        <v>90</v>
      </c>
      <c r="T9" s="576" t="s">
        <v>90</v>
      </c>
      <c r="U9" s="576" t="s">
        <v>90</v>
      </c>
      <c r="V9" s="576" t="s">
        <v>90</v>
      </c>
      <c r="W9" s="576" t="s">
        <v>90</v>
      </c>
    </row>
    <row r="10" spans="1:23" s="8" customFormat="1" ht="12.75" x14ac:dyDescent="0.2">
      <c r="A10" s="62" t="s">
        <v>78</v>
      </c>
      <c r="B10" s="651"/>
      <c r="C10" s="66"/>
      <c r="D10" s="651"/>
      <c r="E10" s="597"/>
      <c r="F10" s="604">
        <f>'Plan - Rohertrag'!AL14</f>
        <v>0</v>
      </c>
      <c r="G10" s="337"/>
      <c r="H10" s="334">
        <f>D10+F10</f>
        <v>0</v>
      </c>
      <c r="I10" s="66"/>
      <c r="J10" s="245">
        <f>'Plan - Rohertrag'!AM14</f>
        <v>0</v>
      </c>
      <c r="K10" s="66"/>
      <c r="L10" s="245">
        <f>'Plan - Rohertrag'!AN14</f>
        <v>0</v>
      </c>
      <c r="M10" s="66"/>
      <c r="N10" s="245">
        <f>'Plan - Rohertrag'!AO14</f>
        <v>0</v>
      </c>
      <c r="O10" s="66"/>
      <c r="P10" s="245">
        <f>'Plan - Rohertrag'!AP14</f>
        <v>0</v>
      </c>
      <c r="Q10" s="66"/>
      <c r="S10" s="612">
        <f t="shared" ref="S10:S16" si="0">IF(B10&lt;&gt;0,H10/B10-1,0)</f>
        <v>0</v>
      </c>
      <c r="T10" s="613">
        <f t="shared" ref="T10:T16" si="1">IF(H10&lt;&gt;0,J10/H10-1,0)</f>
        <v>0</v>
      </c>
      <c r="U10" s="613">
        <f t="shared" ref="U10:U29" si="2">IF(J10&lt;&gt;0,L10/J10-1,0)</f>
        <v>0</v>
      </c>
      <c r="V10" s="613">
        <f t="shared" ref="V10:V29" si="3">IF(L10&lt;&gt;0,N10/L10-1,0)</f>
        <v>0</v>
      </c>
      <c r="W10" s="614">
        <f t="shared" ref="W10:W29" si="4">IF(N10&lt;&gt;0,P10/N10-1,0)</f>
        <v>0</v>
      </c>
    </row>
    <row r="11" spans="1:23" s="2" customFormat="1" ht="12.75" x14ac:dyDescent="0.2">
      <c r="A11" s="63" t="str">
        <f>"+/- Bestandsveränderungen"</f>
        <v>+/- Bestandsveränderungen</v>
      </c>
      <c r="B11" s="650"/>
      <c r="C11" s="67"/>
      <c r="D11" s="650"/>
      <c r="E11" s="598"/>
      <c r="F11" s="605">
        <f>'Plan - Rohertrag'!AL19-'Plan - Rohertrag'!AL20</f>
        <v>0</v>
      </c>
      <c r="G11" s="338"/>
      <c r="H11" s="335">
        <f t="shared" ref="H11:H29" si="5">D11+F11</f>
        <v>0</v>
      </c>
      <c r="I11" s="67"/>
      <c r="J11" s="22">
        <f>'Plan - Rohertrag'!AM19-'Plan - Rohertrag'!AM20</f>
        <v>0</v>
      </c>
      <c r="K11" s="67"/>
      <c r="L11" s="22">
        <f>'Plan - Rohertrag'!AN19-'Plan - Rohertrag'!AN20</f>
        <v>0</v>
      </c>
      <c r="M11" s="67"/>
      <c r="N11" s="22">
        <f>'Plan - Rohertrag'!AO19-'Plan - Rohertrag'!AO20</f>
        <v>0</v>
      </c>
      <c r="O11" s="67"/>
      <c r="P11" s="22">
        <f>'Plan - Rohertrag'!AP19-'Plan - Rohertrag'!AP20</f>
        <v>0</v>
      </c>
      <c r="Q11" s="67"/>
      <c r="S11" s="592">
        <f t="shared" si="0"/>
        <v>0</v>
      </c>
      <c r="T11" s="585">
        <f t="shared" si="1"/>
        <v>0</v>
      </c>
      <c r="U11" s="585">
        <f t="shared" si="2"/>
        <v>0</v>
      </c>
      <c r="V11" s="585">
        <f t="shared" si="3"/>
        <v>0</v>
      </c>
      <c r="W11" s="441">
        <f t="shared" si="4"/>
        <v>0</v>
      </c>
    </row>
    <row r="12" spans="1:23" s="2" customFormat="1" ht="12.75" x14ac:dyDescent="0.2">
      <c r="A12" s="63" t="str">
        <f>"+ aktivierte Eigenleistungen"</f>
        <v>+ aktivierte Eigenleistungen</v>
      </c>
      <c r="B12" s="650"/>
      <c r="C12" s="67"/>
      <c r="D12" s="650"/>
      <c r="E12" s="598"/>
      <c r="F12" s="605">
        <f>'Plan - Rohertrag'!AL21</f>
        <v>0</v>
      </c>
      <c r="G12" s="338"/>
      <c r="H12" s="335">
        <f t="shared" si="5"/>
        <v>0</v>
      </c>
      <c r="I12" s="67"/>
      <c r="J12" s="22">
        <f>'Plan - Rohertrag'!AM21</f>
        <v>0</v>
      </c>
      <c r="K12" s="67"/>
      <c r="L12" s="22">
        <f>'Plan - Rohertrag'!AN21</f>
        <v>0</v>
      </c>
      <c r="M12" s="67"/>
      <c r="N12" s="22">
        <f>'Plan - Rohertrag'!AO21</f>
        <v>0</v>
      </c>
      <c r="O12" s="67"/>
      <c r="P12" s="22">
        <f>'Plan - Rohertrag'!AP21</f>
        <v>0</v>
      </c>
      <c r="Q12" s="67"/>
      <c r="S12" s="592">
        <f t="shared" si="0"/>
        <v>0</v>
      </c>
      <c r="T12" s="585">
        <f t="shared" si="1"/>
        <v>0</v>
      </c>
      <c r="U12" s="585">
        <f t="shared" si="2"/>
        <v>0</v>
      </c>
      <c r="V12" s="585">
        <f t="shared" si="3"/>
        <v>0</v>
      </c>
      <c r="W12" s="441">
        <f t="shared" si="4"/>
        <v>0</v>
      </c>
    </row>
    <row r="13" spans="1:23" s="2" customFormat="1" ht="12.75" x14ac:dyDescent="0.2">
      <c r="A13" s="64" t="s">
        <v>79</v>
      </c>
      <c r="B13" s="23">
        <f>SUM(B10:B12)</f>
        <v>0</v>
      </c>
      <c r="C13" s="68"/>
      <c r="D13" s="23">
        <f>SUM(D10:D12)</f>
        <v>0</v>
      </c>
      <c r="E13" s="599"/>
      <c r="F13" s="606">
        <f>SUM(F10:F12)</f>
        <v>0</v>
      </c>
      <c r="G13" s="339"/>
      <c r="H13" s="330">
        <f>SUM(H10:H12)</f>
        <v>0</v>
      </c>
      <c r="I13" s="68"/>
      <c r="J13" s="330">
        <f>SUM(J10:J12)</f>
        <v>0</v>
      </c>
      <c r="K13" s="68"/>
      <c r="L13" s="330">
        <f>SUM(L10:L12)</f>
        <v>0</v>
      </c>
      <c r="M13" s="68"/>
      <c r="N13" s="330">
        <f>SUM(N10:N12)</f>
        <v>0</v>
      </c>
      <c r="O13" s="68"/>
      <c r="P13" s="330">
        <f>SUM(P10:P12)</f>
        <v>0</v>
      </c>
      <c r="Q13" s="68"/>
      <c r="S13" s="615">
        <f t="shared" si="0"/>
        <v>0</v>
      </c>
      <c r="T13" s="611">
        <f t="shared" si="1"/>
        <v>0</v>
      </c>
      <c r="U13" s="611">
        <f t="shared" si="2"/>
        <v>0</v>
      </c>
      <c r="V13" s="611">
        <f t="shared" si="3"/>
        <v>0</v>
      </c>
      <c r="W13" s="616">
        <f t="shared" si="4"/>
        <v>0</v>
      </c>
    </row>
    <row r="14" spans="1:23" s="2" customFormat="1" ht="12.75" x14ac:dyDescent="0.2">
      <c r="A14" s="63" t="str">
        <f>"- Materialaufwand"</f>
        <v>- Materialaufwand</v>
      </c>
      <c r="B14" s="650"/>
      <c r="C14" s="67">
        <f>IF(B$13&lt;&gt;0,ROUND(B14/B$13,1),0)</f>
        <v>0</v>
      </c>
      <c r="D14" s="650"/>
      <c r="E14" s="598">
        <f>IF(D$13&lt;&gt;0,ROUND(D14/D$13,1),0)</f>
        <v>0</v>
      </c>
      <c r="F14" s="605">
        <f>'Plan - sonstige Ausgaben'!AL12*-1</f>
        <v>0</v>
      </c>
      <c r="G14" s="338">
        <f t="shared" ref="G14:G20" si="6">IF(F$13&lt;&gt;0,ROUND(F14/F$13,1),0)</f>
        <v>0</v>
      </c>
      <c r="H14" s="335">
        <f t="shared" si="5"/>
        <v>0</v>
      </c>
      <c r="I14" s="67">
        <f>IF(H$13&lt;&gt;0,ROUND(H14/H$13,1),0)</f>
        <v>0</v>
      </c>
      <c r="J14" s="22">
        <f>'Plan - sonstige Ausgaben'!AM12*-1</f>
        <v>0</v>
      </c>
      <c r="K14" s="67">
        <f>IF(J$13&lt;&gt;0,ROUND(J14/J$13,1),0)</f>
        <v>0</v>
      </c>
      <c r="L14" s="22">
        <f>'Plan - sonstige Ausgaben'!AN12*-1</f>
        <v>0</v>
      </c>
      <c r="M14" s="67">
        <f>IF(L$13&lt;&gt;0,ROUND(L14/L$13,1),0)</f>
        <v>0</v>
      </c>
      <c r="N14" s="22">
        <f>'Plan - sonstige Ausgaben'!AO12*-1</f>
        <v>0</v>
      </c>
      <c r="O14" s="67">
        <f>IF(N$13&lt;&gt;0,ROUND(N14/N$13,1),0)</f>
        <v>0</v>
      </c>
      <c r="P14" s="22">
        <f>'Plan - sonstige Ausgaben'!AP12*-1</f>
        <v>0</v>
      </c>
      <c r="Q14" s="67">
        <f>IF(P$13&lt;&gt;0,ROUND(P14/P$13,1),0)</f>
        <v>0</v>
      </c>
      <c r="S14" s="592">
        <f t="shared" si="0"/>
        <v>0</v>
      </c>
      <c r="T14" s="585">
        <f t="shared" si="1"/>
        <v>0</v>
      </c>
      <c r="U14" s="585">
        <f t="shared" si="2"/>
        <v>0</v>
      </c>
      <c r="V14" s="585">
        <f t="shared" si="3"/>
        <v>0</v>
      </c>
      <c r="W14" s="441">
        <f t="shared" si="4"/>
        <v>0</v>
      </c>
    </row>
    <row r="15" spans="1:23" s="2" customFormat="1" ht="12.75" x14ac:dyDescent="0.2">
      <c r="A15" s="63" t="str">
        <f>"- Fremdleistungen"</f>
        <v>- Fremdleistungen</v>
      </c>
      <c r="B15" s="650"/>
      <c r="C15" s="67">
        <f>IF(B$13&lt;&gt;0,ROUND(B15/B$13,1),0)</f>
        <v>0</v>
      </c>
      <c r="D15" s="650"/>
      <c r="E15" s="598">
        <f>IF(D$13&lt;&gt;0,ROUND(D15/D$13,1),0)</f>
        <v>0</v>
      </c>
      <c r="F15" s="605">
        <f>'Plan - sonstige Ausgaben'!AL20*-1</f>
        <v>0</v>
      </c>
      <c r="G15" s="338">
        <f t="shared" si="6"/>
        <v>0</v>
      </c>
      <c r="H15" s="335">
        <f t="shared" si="5"/>
        <v>0</v>
      </c>
      <c r="I15" s="67">
        <f>IF(H$13&lt;&gt;0,ROUND(H15/H$13,1),0)</f>
        <v>0</v>
      </c>
      <c r="J15" s="22">
        <f>'Plan - sonstige Ausgaben'!AM20*-1</f>
        <v>0</v>
      </c>
      <c r="K15" s="67">
        <f>IF(J$13&lt;&gt;0,ROUND(J15/J$13,1),0)</f>
        <v>0</v>
      </c>
      <c r="L15" s="22">
        <f>'Plan - sonstige Ausgaben'!AN20*-1</f>
        <v>0</v>
      </c>
      <c r="M15" s="67">
        <f>IF(L$13&lt;&gt;0,ROUND(L15/L$13,1),0)</f>
        <v>0</v>
      </c>
      <c r="N15" s="22">
        <f>'Plan - sonstige Ausgaben'!AO20*-1</f>
        <v>0</v>
      </c>
      <c r="O15" s="67">
        <f>IF(N$13&lt;&gt;0,ROUND(N15/N$13,1),0)</f>
        <v>0</v>
      </c>
      <c r="P15" s="22">
        <f>'Plan - sonstige Ausgaben'!AP20*-1</f>
        <v>0</v>
      </c>
      <c r="Q15" s="67">
        <f>IF(P$13&lt;&gt;0,ROUND(P15/P$13,1),0)</f>
        <v>0</v>
      </c>
      <c r="S15" s="592">
        <f t="shared" si="0"/>
        <v>0</v>
      </c>
      <c r="T15" s="585">
        <f t="shared" si="1"/>
        <v>0</v>
      </c>
      <c r="U15" s="585">
        <f t="shared" si="2"/>
        <v>0</v>
      </c>
      <c r="V15" s="585">
        <f t="shared" si="3"/>
        <v>0</v>
      </c>
      <c r="W15" s="441">
        <f t="shared" si="4"/>
        <v>0</v>
      </c>
    </row>
    <row r="16" spans="1:23" s="2" customFormat="1" ht="12.75" x14ac:dyDescent="0.2">
      <c r="A16" s="64" t="s">
        <v>80</v>
      </c>
      <c r="B16" s="23">
        <f>SUM(B13:B15)</f>
        <v>0</v>
      </c>
      <c r="C16" s="68">
        <f t="shared" ref="C16:E20" si="7">IF(B$13&lt;&gt;0,ROUND(B16/B$13,1),0)</f>
        <v>0</v>
      </c>
      <c r="D16" s="23">
        <f>SUM(D13:D15)</f>
        <v>0</v>
      </c>
      <c r="E16" s="599">
        <f t="shared" si="7"/>
        <v>0</v>
      </c>
      <c r="F16" s="606">
        <f>SUM(F13:F15)</f>
        <v>0</v>
      </c>
      <c r="G16" s="339">
        <f t="shared" si="6"/>
        <v>0</v>
      </c>
      <c r="H16" s="330">
        <f>SUM(H13:H15)</f>
        <v>0</v>
      </c>
      <c r="I16" s="68">
        <f t="shared" ref="I16:Q16" si="8">IF(H$13&lt;&gt;0,ROUND(H16/H$13,1),0)</f>
        <v>0</v>
      </c>
      <c r="J16" s="330">
        <f>SUM(J13:J15)</f>
        <v>0</v>
      </c>
      <c r="K16" s="68">
        <f t="shared" si="8"/>
        <v>0</v>
      </c>
      <c r="L16" s="330">
        <f>SUM(L13:L15)</f>
        <v>0</v>
      </c>
      <c r="M16" s="68">
        <f t="shared" si="8"/>
        <v>0</v>
      </c>
      <c r="N16" s="330">
        <f>SUM(N13:N15)</f>
        <v>0</v>
      </c>
      <c r="O16" s="68">
        <f t="shared" si="8"/>
        <v>0</v>
      </c>
      <c r="P16" s="330">
        <f>SUM(P13:P15)</f>
        <v>0</v>
      </c>
      <c r="Q16" s="68">
        <f t="shared" si="8"/>
        <v>0</v>
      </c>
      <c r="S16" s="615">
        <f t="shared" si="0"/>
        <v>0</v>
      </c>
      <c r="T16" s="611">
        <f t="shared" si="1"/>
        <v>0</v>
      </c>
      <c r="U16" s="611">
        <f t="shared" si="2"/>
        <v>0</v>
      </c>
      <c r="V16" s="611">
        <f t="shared" si="3"/>
        <v>0</v>
      </c>
      <c r="W16" s="616">
        <f t="shared" si="4"/>
        <v>0</v>
      </c>
    </row>
    <row r="17" spans="1:23" s="2" customFormat="1" ht="12.75" x14ac:dyDescent="0.2">
      <c r="A17" s="63" t="str">
        <f>"- Personalaufwand"</f>
        <v>- Personalaufwand</v>
      </c>
      <c r="B17" s="650"/>
      <c r="C17" s="67">
        <f t="shared" si="7"/>
        <v>0</v>
      </c>
      <c r="D17" s="650"/>
      <c r="E17" s="598">
        <f t="shared" si="7"/>
        <v>0</v>
      </c>
      <c r="F17" s="605">
        <f>'Plan - Personalausgaben'!AL188*-1</f>
        <v>0</v>
      </c>
      <c r="G17" s="338">
        <f t="shared" si="6"/>
        <v>0</v>
      </c>
      <c r="H17" s="335">
        <f t="shared" si="5"/>
        <v>0</v>
      </c>
      <c r="I17" s="67">
        <f t="shared" ref="I17:Q17" si="9">IF(H$13&lt;&gt;0,ROUND(H17/H$13,1),0)</f>
        <v>0</v>
      </c>
      <c r="J17" s="22">
        <f>'Plan - Personalausgaben'!AM188*-1</f>
        <v>0</v>
      </c>
      <c r="K17" s="67">
        <f t="shared" si="9"/>
        <v>0</v>
      </c>
      <c r="L17" s="22">
        <f>'Plan - Personalausgaben'!AN188*-1</f>
        <v>0</v>
      </c>
      <c r="M17" s="67">
        <f t="shared" si="9"/>
        <v>0</v>
      </c>
      <c r="N17" s="22">
        <f>'Plan - Personalausgaben'!AO188*-1</f>
        <v>0</v>
      </c>
      <c r="O17" s="67">
        <f t="shared" si="9"/>
        <v>0</v>
      </c>
      <c r="P17" s="22">
        <f>'Plan - Personalausgaben'!AP188*-1</f>
        <v>0</v>
      </c>
      <c r="Q17" s="67">
        <f t="shared" si="9"/>
        <v>0</v>
      </c>
      <c r="S17" s="592">
        <f t="shared" ref="S17:S29" si="10">IF(B17&lt;&gt;0,H17/B17-1,0)</f>
        <v>0</v>
      </c>
      <c r="T17" s="585">
        <f t="shared" ref="T17:T40" si="11">IF(H17&lt;&gt;0,J17/H17-1,0)</f>
        <v>0</v>
      </c>
      <c r="U17" s="585">
        <f t="shared" si="2"/>
        <v>0</v>
      </c>
      <c r="V17" s="585">
        <f t="shared" si="3"/>
        <v>0</v>
      </c>
      <c r="W17" s="441">
        <f t="shared" si="4"/>
        <v>0</v>
      </c>
    </row>
    <row r="18" spans="1:23" s="2" customFormat="1" ht="12.75" x14ac:dyDescent="0.2">
      <c r="A18" s="63" t="str">
        <f>"- Normalabschreibung"</f>
        <v>- Normalabschreibung</v>
      </c>
      <c r="B18" s="650"/>
      <c r="C18" s="67">
        <f t="shared" si="7"/>
        <v>0</v>
      </c>
      <c r="D18" s="650"/>
      <c r="E18" s="598">
        <f t="shared" si="7"/>
        <v>0</v>
      </c>
      <c r="F18" s="605">
        <f>'Plan - Investitionen'!AL74*-1</f>
        <v>0</v>
      </c>
      <c r="G18" s="338">
        <f t="shared" si="6"/>
        <v>0</v>
      </c>
      <c r="H18" s="335">
        <f t="shared" si="5"/>
        <v>0</v>
      </c>
      <c r="I18" s="67">
        <f t="shared" ref="I18:Q18" si="12">IF(H$13&lt;&gt;0,ROUND(H18/H$13,1),0)</f>
        <v>0</v>
      </c>
      <c r="J18" s="22">
        <f>'Plan - Investitionen'!AM74*-1</f>
        <v>0</v>
      </c>
      <c r="K18" s="67">
        <f t="shared" si="12"/>
        <v>0</v>
      </c>
      <c r="L18" s="22">
        <f>'Plan - Investitionen'!AN74*-1</f>
        <v>0</v>
      </c>
      <c r="M18" s="67">
        <f t="shared" si="12"/>
        <v>0</v>
      </c>
      <c r="N18" s="22">
        <f>'Plan - Investitionen'!AO74*-1</f>
        <v>0</v>
      </c>
      <c r="O18" s="67">
        <f t="shared" si="12"/>
        <v>0</v>
      </c>
      <c r="P18" s="22">
        <f>'Plan - Investitionen'!AP74*-1</f>
        <v>0</v>
      </c>
      <c r="Q18" s="67">
        <f t="shared" si="12"/>
        <v>0</v>
      </c>
      <c r="S18" s="592">
        <f t="shared" si="10"/>
        <v>0</v>
      </c>
      <c r="T18" s="585">
        <f t="shared" si="11"/>
        <v>0</v>
      </c>
      <c r="U18" s="585">
        <f t="shared" si="2"/>
        <v>0</v>
      </c>
      <c r="V18" s="585">
        <f t="shared" si="3"/>
        <v>0</v>
      </c>
      <c r="W18" s="441">
        <f t="shared" si="4"/>
        <v>0</v>
      </c>
    </row>
    <row r="19" spans="1:23" s="2" customFormat="1" ht="12.75" x14ac:dyDescent="0.2">
      <c r="A19" s="63" t="str">
        <f>"- Sonstiger betrieblicher  Aufwand"</f>
        <v>- Sonstiger betrieblicher  Aufwand</v>
      </c>
      <c r="B19" s="650"/>
      <c r="C19" s="67">
        <f t="shared" si="7"/>
        <v>0</v>
      </c>
      <c r="D19" s="650"/>
      <c r="E19" s="598">
        <f t="shared" si="7"/>
        <v>0</v>
      </c>
      <c r="F19" s="605">
        <f>'Plan - Betriebsausgaben'!AL32*-1</f>
        <v>0</v>
      </c>
      <c r="G19" s="338">
        <f t="shared" si="6"/>
        <v>0</v>
      </c>
      <c r="H19" s="335">
        <f t="shared" si="5"/>
        <v>0</v>
      </c>
      <c r="I19" s="67">
        <f t="shared" ref="I19:Q19" si="13">IF(H$13&lt;&gt;0,ROUND(H19/H$13,1),0)</f>
        <v>0</v>
      </c>
      <c r="J19" s="22">
        <f>'Plan - Betriebsausgaben'!AM32*-1</f>
        <v>0</v>
      </c>
      <c r="K19" s="67">
        <f t="shared" si="13"/>
        <v>0</v>
      </c>
      <c r="L19" s="22">
        <f>'Plan - Betriebsausgaben'!AN32*-1</f>
        <v>0</v>
      </c>
      <c r="M19" s="67">
        <f t="shared" si="13"/>
        <v>0</v>
      </c>
      <c r="N19" s="22">
        <f>'Plan - Betriebsausgaben'!AO32*-1</f>
        <v>0</v>
      </c>
      <c r="O19" s="67">
        <f t="shared" si="13"/>
        <v>0</v>
      </c>
      <c r="P19" s="22">
        <f>'Plan - Betriebsausgaben'!AP32*-1</f>
        <v>0</v>
      </c>
      <c r="Q19" s="67">
        <f t="shared" si="13"/>
        <v>0</v>
      </c>
      <c r="S19" s="592">
        <f t="shared" si="10"/>
        <v>0</v>
      </c>
      <c r="T19" s="585">
        <f t="shared" si="11"/>
        <v>0</v>
      </c>
      <c r="U19" s="585">
        <f t="shared" si="2"/>
        <v>0</v>
      </c>
      <c r="V19" s="585">
        <f t="shared" si="3"/>
        <v>0</v>
      </c>
      <c r="W19" s="441">
        <f t="shared" si="4"/>
        <v>0</v>
      </c>
    </row>
    <row r="20" spans="1:23" s="2" customFormat="1" ht="12.75" x14ac:dyDescent="0.2">
      <c r="A20" s="64" t="s">
        <v>81</v>
      </c>
      <c r="B20" s="23">
        <f>SUM(B16:B19)</f>
        <v>0</v>
      </c>
      <c r="C20" s="68">
        <f t="shared" si="7"/>
        <v>0</v>
      </c>
      <c r="D20" s="23">
        <f>SUM(D16:D19)</f>
        <v>0</v>
      </c>
      <c r="E20" s="599">
        <f t="shared" si="7"/>
        <v>0</v>
      </c>
      <c r="F20" s="606">
        <f>SUM(F16:F19)</f>
        <v>0</v>
      </c>
      <c r="G20" s="339">
        <f t="shared" si="6"/>
        <v>0</v>
      </c>
      <c r="H20" s="330">
        <f>SUM(H16:H19)</f>
        <v>0</v>
      </c>
      <c r="I20" s="68">
        <f t="shared" ref="I20:Q20" si="14">IF(H$13&lt;&gt;0,ROUND(H20/H$13,1),0)</f>
        <v>0</v>
      </c>
      <c r="J20" s="330">
        <f>SUM(J16:J19)</f>
        <v>0</v>
      </c>
      <c r="K20" s="68">
        <f t="shared" si="14"/>
        <v>0</v>
      </c>
      <c r="L20" s="330">
        <f>SUM(L16:L19)</f>
        <v>0</v>
      </c>
      <c r="M20" s="68">
        <f t="shared" si="14"/>
        <v>0</v>
      </c>
      <c r="N20" s="330">
        <f>SUM(N16:N19)</f>
        <v>0</v>
      </c>
      <c r="O20" s="68">
        <f t="shared" si="14"/>
        <v>0</v>
      </c>
      <c r="P20" s="330">
        <f>SUM(P16:P19)</f>
        <v>0</v>
      </c>
      <c r="Q20" s="68">
        <f t="shared" si="14"/>
        <v>0</v>
      </c>
      <c r="S20" s="615">
        <f>IF(B20&lt;&gt;0,H20/B20-1,0)</f>
        <v>0</v>
      </c>
      <c r="T20" s="611">
        <f t="shared" si="11"/>
        <v>0</v>
      </c>
      <c r="U20" s="611">
        <f t="shared" si="2"/>
        <v>0</v>
      </c>
      <c r="V20" s="611">
        <f t="shared" si="3"/>
        <v>0</v>
      </c>
      <c r="W20" s="616">
        <f t="shared" si="4"/>
        <v>0</v>
      </c>
    </row>
    <row r="21" spans="1:23" s="2" customFormat="1" ht="12.75" x14ac:dyDescent="0.2">
      <c r="A21" s="63" t="str">
        <f>"+ sonstige betriebliche Erträge"</f>
        <v>+ sonstige betriebliche Erträge</v>
      </c>
      <c r="B21" s="650"/>
      <c r="C21" s="67"/>
      <c r="D21" s="650"/>
      <c r="E21" s="598"/>
      <c r="F21" s="605">
        <f>'Plan - Rohertrag'!AL23</f>
        <v>0</v>
      </c>
      <c r="G21" s="338"/>
      <c r="H21" s="335">
        <f t="shared" si="5"/>
        <v>0</v>
      </c>
      <c r="I21" s="67"/>
      <c r="J21" s="22">
        <f>'Plan - Rohertrag'!AM23</f>
        <v>0</v>
      </c>
      <c r="K21" s="67"/>
      <c r="L21" s="22">
        <f>'Plan - Rohertrag'!AN23</f>
        <v>0</v>
      </c>
      <c r="M21" s="67"/>
      <c r="N21" s="22">
        <f>'Plan - Rohertrag'!AO23</f>
        <v>0</v>
      </c>
      <c r="O21" s="67"/>
      <c r="P21" s="22">
        <f>'Plan - Rohertrag'!AP23</f>
        <v>0</v>
      </c>
      <c r="Q21" s="67"/>
      <c r="S21" s="592">
        <f t="shared" si="10"/>
        <v>0</v>
      </c>
      <c r="T21" s="585">
        <f t="shared" si="11"/>
        <v>0</v>
      </c>
      <c r="U21" s="585">
        <f t="shared" si="2"/>
        <v>0</v>
      </c>
      <c r="V21" s="585">
        <f t="shared" si="3"/>
        <v>0</v>
      </c>
      <c r="W21" s="441">
        <f t="shared" si="4"/>
        <v>0</v>
      </c>
    </row>
    <row r="22" spans="1:23" s="2" customFormat="1" ht="12.75" x14ac:dyDescent="0.2">
      <c r="A22" s="63" t="str">
        <f>"+ Zinserträge"</f>
        <v>+ Zinserträge</v>
      </c>
      <c r="B22" s="650"/>
      <c r="C22" s="67"/>
      <c r="D22" s="650"/>
      <c r="E22" s="598"/>
      <c r="F22" s="605">
        <f ca="1">'Plan - Rohertrag'!AL22</f>
        <v>0</v>
      </c>
      <c r="G22" s="338"/>
      <c r="H22" s="335">
        <f t="shared" ca="1" si="5"/>
        <v>0</v>
      </c>
      <c r="I22" s="67"/>
      <c r="J22" s="42">
        <f ca="1">'Plan - Rohertrag'!AM22</f>
        <v>0</v>
      </c>
      <c r="K22" s="338"/>
      <c r="L22" s="42">
        <f ca="1">'Plan - Rohertrag'!AN22</f>
        <v>0</v>
      </c>
      <c r="M22" s="338"/>
      <c r="N22" s="42">
        <f ca="1">'Plan - Rohertrag'!AO22</f>
        <v>0</v>
      </c>
      <c r="O22" s="338"/>
      <c r="P22" s="42">
        <f ca="1">'Plan - Rohertrag'!AP22</f>
        <v>0</v>
      </c>
      <c r="Q22" s="67"/>
      <c r="S22" s="592">
        <f t="shared" si="10"/>
        <v>0</v>
      </c>
      <c r="T22" s="585">
        <f t="shared" ca="1" si="11"/>
        <v>0</v>
      </c>
      <c r="U22" s="585">
        <f t="shared" ca="1" si="2"/>
        <v>0</v>
      </c>
      <c r="V22" s="585">
        <f t="shared" ca="1" si="3"/>
        <v>0</v>
      </c>
      <c r="W22" s="441">
        <f t="shared" ca="1" si="4"/>
        <v>0</v>
      </c>
    </row>
    <row r="23" spans="1:23" s="2" customFormat="1" ht="12.75" x14ac:dyDescent="0.2">
      <c r="A23" s="63" t="str">
        <f>"- Zinsaufwand"</f>
        <v>- Zinsaufwand</v>
      </c>
      <c r="B23" s="650"/>
      <c r="C23" s="67"/>
      <c r="D23" s="650"/>
      <c r="E23" s="598"/>
      <c r="F23" s="605">
        <f>'Plan - Kapital'!AL117*-1</f>
        <v>0</v>
      </c>
      <c r="G23" s="338"/>
      <c r="H23" s="335">
        <f t="shared" si="5"/>
        <v>0</v>
      </c>
      <c r="I23" s="67"/>
      <c r="J23" s="22">
        <f>'Plan - Kapital'!AM117*-1</f>
        <v>0</v>
      </c>
      <c r="K23" s="67"/>
      <c r="L23" s="22">
        <f>'Plan - Kapital'!AN117*-1</f>
        <v>0</v>
      </c>
      <c r="M23" s="67"/>
      <c r="N23" s="22">
        <f>'Plan - Kapital'!AO117*-1</f>
        <v>0</v>
      </c>
      <c r="O23" s="67"/>
      <c r="P23" s="22">
        <f>'Plan - Kapital'!AP117*-1</f>
        <v>0</v>
      </c>
      <c r="Q23" s="67"/>
      <c r="S23" s="592">
        <f t="shared" si="10"/>
        <v>0</v>
      </c>
      <c r="T23" s="585">
        <f t="shared" si="11"/>
        <v>0</v>
      </c>
      <c r="U23" s="585">
        <f t="shared" si="2"/>
        <v>0</v>
      </c>
      <c r="V23" s="585">
        <f t="shared" si="3"/>
        <v>0</v>
      </c>
      <c r="W23" s="441">
        <f t="shared" si="4"/>
        <v>0</v>
      </c>
    </row>
    <row r="24" spans="1:23" s="2" customFormat="1" ht="12.75" x14ac:dyDescent="0.2">
      <c r="A24" s="64" t="s">
        <v>82</v>
      </c>
      <c r="B24" s="23">
        <f>SUM(B20:B23)</f>
        <v>0</v>
      </c>
      <c r="C24" s="68">
        <f>IF(B$13&lt;&gt;0,ROUND(B24/B$13,1),0)</f>
        <v>0</v>
      </c>
      <c r="D24" s="23">
        <f>SUM(D20:D23)</f>
        <v>0</v>
      </c>
      <c r="E24" s="599">
        <f>IF(D$13&lt;&gt;0,ROUND(D24/D$13,1),0)</f>
        <v>0</v>
      </c>
      <c r="F24" s="606">
        <f ca="1">SUM(F20:F23)</f>
        <v>0</v>
      </c>
      <c r="G24" s="339">
        <f>IF(F$13&lt;&gt;0,ROUND(F24/F$13,1),0)</f>
        <v>0</v>
      </c>
      <c r="H24" s="330">
        <f ca="1">SUM(H20:H23)</f>
        <v>0</v>
      </c>
      <c r="I24" s="68">
        <f t="shared" ref="I24:Q24" si="15">IF(H$13&lt;&gt;0,ROUND(H24/H$13,1),0)</f>
        <v>0</v>
      </c>
      <c r="J24" s="330">
        <f ca="1">SUM(J20:J23)</f>
        <v>0</v>
      </c>
      <c r="K24" s="68">
        <f t="shared" si="15"/>
        <v>0</v>
      </c>
      <c r="L24" s="330">
        <f ca="1">SUM(L20:L23)</f>
        <v>0</v>
      </c>
      <c r="M24" s="68">
        <f t="shared" si="15"/>
        <v>0</v>
      </c>
      <c r="N24" s="330">
        <f ca="1">SUM(N20:N23)</f>
        <v>0</v>
      </c>
      <c r="O24" s="68">
        <f t="shared" si="15"/>
        <v>0</v>
      </c>
      <c r="P24" s="330">
        <f ca="1">SUM(P20:P23)</f>
        <v>0</v>
      </c>
      <c r="Q24" s="68">
        <f t="shared" si="15"/>
        <v>0</v>
      </c>
      <c r="S24" s="615">
        <f>IF(B24&lt;&gt;0,H24/B24-1,0)</f>
        <v>0</v>
      </c>
      <c r="T24" s="611">
        <f t="shared" ca="1" si="11"/>
        <v>0</v>
      </c>
      <c r="U24" s="611">
        <f t="shared" ca="1" si="2"/>
        <v>0</v>
      </c>
      <c r="V24" s="611">
        <f t="shared" ca="1" si="3"/>
        <v>0</v>
      </c>
      <c r="W24" s="616">
        <f t="shared" ca="1" si="4"/>
        <v>0</v>
      </c>
    </row>
    <row r="25" spans="1:23" s="2" customFormat="1" ht="12.75" x14ac:dyDescent="0.2">
      <c r="A25" s="63" t="str">
        <f>"+ öffentliche Zuschüsse/Zulagen"</f>
        <v>+ öffentliche Zuschüsse/Zulagen</v>
      </c>
      <c r="B25" s="650"/>
      <c r="C25" s="67"/>
      <c r="D25" s="650"/>
      <c r="E25" s="598"/>
      <c r="F25" s="605">
        <f>'Plan - Neutrales Ergebnis'!AL12</f>
        <v>0</v>
      </c>
      <c r="G25" s="338"/>
      <c r="H25" s="335">
        <f t="shared" si="5"/>
        <v>0</v>
      </c>
      <c r="I25" s="67"/>
      <c r="J25" s="22">
        <f>'Plan - Neutrales Ergebnis'!AM12</f>
        <v>0</v>
      </c>
      <c r="K25" s="67"/>
      <c r="L25" s="22">
        <f>'Plan - Neutrales Ergebnis'!AN12</f>
        <v>0</v>
      </c>
      <c r="M25" s="67"/>
      <c r="N25" s="22">
        <f>'Plan - Neutrales Ergebnis'!AO12</f>
        <v>0</v>
      </c>
      <c r="O25" s="67"/>
      <c r="P25" s="22">
        <f>'Plan - Neutrales Ergebnis'!AP12</f>
        <v>0</v>
      </c>
      <c r="Q25" s="67"/>
      <c r="S25" s="592">
        <f t="shared" si="10"/>
        <v>0</v>
      </c>
      <c r="T25" s="585">
        <f t="shared" si="11"/>
        <v>0</v>
      </c>
      <c r="U25" s="585">
        <f t="shared" si="2"/>
        <v>0</v>
      </c>
      <c r="V25" s="585">
        <f t="shared" si="3"/>
        <v>0</v>
      </c>
      <c r="W25" s="441">
        <f t="shared" si="4"/>
        <v>0</v>
      </c>
    </row>
    <row r="26" spans="1:23" s="2" customFormat="1" ht="12.75" x14ac:dyDescent="0.2">
      <c r="A26" s="63" t="str">
        <f>"+ sonstige neutrale Erträge"</f>
        <v>+ sonstige neutrale Erträge</v>
      </c>
      <c r="B26" s="650"/>
      <c r="C26" s="67"/>
      <c r="D26" s="650"/>
      <c r="E26" s="598"/>
      <c r="F26" s="605">
        <f>'Plan - Neutrales Ergebnis'!AL14</f>
        <v>0</v>
      </c>
      <c r="G26" s="338"/>
      <c r="H26" s="335">
        <f t="shared" si="5"/>
        <v>0</v>
      </c>
      <c r="I26" s="67"/>
      <c r="J26" s="22">
        <f>'Plan - Neutrales Ergebnis'!AM14</f>
        <v>0</v>
      </c>
      <c r="K26" s="67"/>
      <c r="L26" s="22">
        <f>'Plan - Neutrales Ergebnis'!AN14</f>
        <v>0</v>
      </c>
      <c r="M26" s="67"/>
      <c r="N26" s="22">
        <f>'Plan - Neutrales Ergebnis'!AO14</f>
        <v>0</v>
      </c>
      <c r="O26" s="67"/>
      <c r="P26" s="22">
        <f>'Plan - Neutrales Ergebnis'!AP14</f>
        <v>0</v>
      </c>
      <c r="Q26" s="67"/>
      <c r="S26" s="592">
        <f t="shared" si="10"/>
        <v>0</v>
      </c>
      <c r="T26" s="585">
        <f t="shared" si="11"/>
        <v>0</v>
      </c>
      <c r="U26" s="585">
        <f t="shared" si="2"/>
        <v>0</v>
      </c>
      <c r="V26" s="585">
        <f t="shared" si="3"/>
        <v>0</v>
      </c>
      <c r="W26" s="441">
        <f t="shared" si="4"/>
        <v>0</v>
      </c>
    </row>
    <row r="27" spans="1:23" s="2" customFormat="1" ht="12.75" x14ac:dyDescent="0.2">
      <c r="A27" s="63" t="str">
        <f>"- neutrale Aufwendungen"</f>
        <v>- neutrale Aufwendungen</v>
      </c>
      <c r="B27" s="650"/>
      <c r="C27" s="67"/>
      <c r="D27" s="650"/>
      <c r="E27" s="598"/>
      <c r="F27" s="605">
        <f>'Plan - Neutrales Ergebnis'!AL15*-1</f>
        <v>0</v>
      </c>
      <c r="G27" s="338"/>
      <c r="H27" s="335">
        <f t="shared" si="5"/>
        <v>0</v>
      </c>
      <c r="I27" s="67"/>
      <c r="J27" s="22">
        <f>'Plan - Neutrales Ergebnis'!AM15*-1</f>
        <v>0</v>
      </c>
      <c r="K27" s="67"/>
      <c r="L27" s="22">
        <f>'Plan - Neutrales Ergebnis'!AN15*-1</f>
        <v>0</v>
      </c>
      <c r="M27" s="67"/>
      <c r="N27" s="22">
        <f>'Plan - Neutrales Ergebnis'!AO15*-1</f>
        <v>0</v>
      </c>
      <c r="O27" s="67"/>
      <c r="P27" s="22">
        <f>'Plan - Neutrales Ergebnis'!AP15*-1</f>
        <v>0</v>
      </c>
      <c r="Q27" s="67"/>
      <c r="S27" s="592">
        <f t="shared" si="10"/>
        <v>0</v>
      </c>
      <c r="T27" s="585">
        <f t="shared" si="11"/>
        <v>0</v>
      </c>
      <c r="U27" s="585">
        <f t="shared" si="2"/>
        <v>0</v>
      </c>
      <c r="V27" s="585">
        <f t="shared" si="3"/>
        <v>0</v>
      </c>
      <c r="W27" s="441">
        <f t="shared" si="4"/>
        <v>0</v>
      </c>
    </row>
    <row r="28" spans="1:23" s="2" customFormat="1" ht="12.75" x14ac:dyDescent="0.2">
      <c r="A28" s="63" t="str">
        <f>"+ Auflösung  Rückstellungen/Rücklagen"</f>
        <v>+ Auflösung  Rückstellungen/Rücklagen</v>
      </c>
      <c r="B28" s="650"/>
      <c r="C28" s="67"/>
      <c r="D28" s="650"/>
      <c r="E28" s="598"/>
      <c r="F28" s="605">
        <f>'Plan - Neutrales Ergebnis'!AL17</f>
        <v>0</v>
      </c>
      <c r="G28" s="338"/>
      <c r="H28" s="335">
        <f t="shared" si="5"/>
        <v>0</v>
      </c>
      <c r="I28" s="67"/>
      <c r="J28" s="22">
        <f>'Plan - Neutrales Ergebnis'!AM17</f>
        <v>0</v>
      </c>
      <c r="K28" s="67"/>
      <c r="L28" s="22">
        <f>'Plan - Neutrales Ergebnis'!AN17</f>
        <v>0</v>
      </c>
      <c r="M28" s="67"/>
      <c r="N28" s="22">
        <f>'Plan - Neutrales Ergebnis'!AO17</f>
        <v>0</v>
      </c>
      <c r="O28" s="67"/>
      <c r="P28" s="22">
        <f>'Plan - Neutrales Ergebnis'!AP17</f>
        <v>0</v>
      </c>
      <c r="Q28" s="67"/>
      <c r="S28" s="592">
        <f t="shared" si="10"/>
        <v>0</v>
      </c>
      <c r="T28" s="585">
        <f t="shared" si="11"/>
        <v>0</v>
      </c>
      <c r="U28" s="585">
        <f t="shared" si="2"/>
        <v>0</v>
      </c>
      <c r="V28" s="585">
        <f t="shared" si="3"/>
        <v>0</v>
      </c>
      <c r="W28" s="441">
        <f t="shared" si="4"/>
        <v>0</v>
      </c>
    </row>
    <row r="29" spans="1:23" s="2" customFormat="1" ht="12.75" x14ac:dyDescent="0.2">
      <c r="A29" s="63" t="str">
        <f>"- Bildung  Rückstellungen/Rücklagen"</f>
        <v>- Bildung  Rückstellungen/Rücklagen</v>
      </c>
      <c r="B29" s="650"/>
      <c r="C29" s="67"/>
      <c r="D29" s="650"/>
      <c r="E29" s="598"/>
      <c r="F29" s="605">
        <f>'Plan - Neutrales Ergebnis'!AL16*-1</f>
        <v>0</v>
      </c>
      <c r="G29" s="338"/>
      <c r="H29" s="335">
        <f t="shared" si="5"/>
        <v>0</v>
      </c>
      <c r="I29" s="67"/>
      <c r="J29" s="22">
        <f>'Plan - Neutrales Ergebnis'!AM16*-1</f>
        <v>0</v>
      </c>
      <c r="K29" s="67"/>
      <c r="L29" s="22">
        <f>'Plan - Neutrales Ergebnis'!AN16*-1</f>
        <v>0</v>
      </c>
      <c r="M29" s="67"/>
      <c r="N29" s="22">
        <f>'Plan - Neutrales Ergebnis'!AO16*-1</f>
        <v>0</v>
      </c>
      <c r="O29" s="67"/>
      <c r="P29" s="22">
        <f>'Plan - Neutrales Ergebnis'!AP16*-1</f>
        <v>0</v>
      </c>
      <c r="Q29" s="67"/>
      <c r="S29" s="592">
        <f t="shared" si="10"/>
        <v>0</v>
      </c>
      <c r="T29" s="585">
        <f t="shared" si="11"/>
        <v>0</v>
      </c>
      <c r="U29" s="585">
        <f t="shared" si="2"/>
        <v>0</v>
      </c>
      <c r="V29" s="585">
        <f t="shared" si="3"/>
        <v>0</v>
      </c>
      <c r="W29" s="441">
        <f t="shared" si="4"/>
        <v>0</v>
      </c>
    </row>
    <row r="30" spans="1:23" s="2" customFormat="1" ht="12.75" x14ac:dyDescent="0.2">
      <c r="A30" s="64" t="s">
        <v>83</v>
      </c>
      <c r="B30" s="23">
        <f>SUM(B25:B29)</f>
        <v>0</v>
      </c>
      <c r="C30" s="68"/>
      <c r="D30" s="23">
        <f>SUM(D25:D29)</f>
        <v>0</v>
      </c>
      <c r="E30" s="599"/>
      <c r="F30" s="606">
        <f>SUM(F25:F29)</f>
        <v>0</v>
      </c>
      <c r="G30" s="339"/>
      <c r="H30" s="330">
        <f>SUM(H25:H29)</f>
        <v>0</v>
      </c>
      <c r="I30" s="68"/>
      <c r="J30" s="330">
        <f>SUM(J25:J29)</f>
        <v>0</v>
      </c>
      <c r="K30" s="68"/>
      <c r="L30" s="330">
        <f>SUM(L25:L29)</f>
        <v>0</v>
      </c>
      <c r="M30" s="68"/>
      <c r="N30" s="330">
        <f>SUM(N25:N29)</f>
        <v>0</v>
      </c>
      <c r="O30" s="68"/>
      <c r="P30" s="330">
        <f>SUM(P25:P29)</f>
        <v>0</v>
      </c>
      <c r="Q30" s="68"/>
      <c r="S30" s="615">
        <f t="shared" ref="S30:S40" si="16">IF(B30&lt;&gt;0,H30/B30-1,0)</f>
        <v>0</v>
      </c>
      <c r="T30" s="611">
        <f t="shared" si="11"/>
        <v>0</v>
      </c>
      <c r="U30" s="611">
        <f t="shared" ref="U30:U35" si="17">IF(J30&lt;&gt;0,L30/J30-1,0)</f>
        <v>0</v>
      </c>
      <c r="V30" s="611">
        <f t="shared" ref="V30:V35" si="18">IF(L30&lt;&gt;0,N30/L30-1,0)</f>
        <v>0</v>
      </c>
      <c r="W30" s="616">
        <f t="shared" ref="W30:W35" si="19">IF(N30&lt;&gt;0,P30/N30-1,0)</f>
        <v>0</v>
      </c>
    </row>
    <row r="31" spans="1:23" s="2" customFormat="1" ht="12.75" x14ac:dyDescent="0.2">
      <c r="A31" s="64" t="s">
        <v>84</v>
      </c>
      <c r="B31" s="23">
        <f>B24+B30</f>
        <v>0</v>
      </c>
      <c r="C31" s="68"/>
      <c r="D31" s="23">
        <f>D24+D30</f>
        <v>0</v>
      </c>
      <c r="E31" s="599"/>
      <c r="F31" s="606">
        <f ca="1">F24+F30</f>
        <v>0</v>
      </c>
      <c r="G31" s="339"/>
      <c r="H31" s="330">
        <f ca="1">H24+H30</f>
        <v>0</v>
      </c>
      <c r="I31" s="68"/>
      <c r="J31" s="330">
        <f ca="1">J24+J30</f>
        <v>0</v>
      </c>
      <c r="K31" s="68"/>
      <c r="L31" s="330">
        <f ca="1">L24+L30</f>
        <v>0</v>
      </c>
      <c r="M31" s="68"/>
      <c r="N31" s="330">
        <f ca="1">N24+N30</f>
        <v>0</v>
      </c>
      <c r="O31" s="68"/>
      <c r="P31" s="330">
        <f ca="1">P24+P30</f>
        <v>0</v>
      </c>
      <c r="Q31" s="68"/>
      <c r="S31" s="615">
        <f t="shared" si="16"/>
        <v>0</v>
      </c>
      <c r="T31" s="611">
        <f t="shared" ca="1" si="11"/>
        <v>0</v>
      </c>
      <c r="U31" s="611">
        <f t="shared" ca="1" si="17"/>
        <v>0</v>
      </c>
      <c r="V31" s="611">
        <f t="shared" ca="1" si="18"/>
        <v>0</v>
      </c>
      <c r="W31" s="616">
        <f t="shared" ca="1" si="19"/>
        <v>0</v>
      </c>
    </row>
    <row r="32" spans="1:23" s="2" customFormat="1" ht="12.75" x14ac:dyDescent="0.2">
      <c r="A32" s="63" t="str">
        <f>"+/- Ergebnisabführung /-übernahme"</f>
        <v>+/- Ergebnisabführung /-übernahme</v>
      </c>
      <c r="B32" s="650"/>
      <c r="C32" s="659"/>
      <c r="D32" s="650"/>
      <c r="E32" s="598"/>
      <c r="F32" s="605">
        <v>0</v>
      </c>
      <c r="G32" s="338"/>
      <c r="H32" s="335">
        <f>D32+F32</f>
        <v>0</v>
      </c>
      <c r="I32" s="67"/>
      <c r="J32" s="42">
        <v>0</v>
      </c>
      <c r="K32" s="67"/>
      <c r="L32" s="42">
        <v>0</v>
      </c>
      <c r="M32" s="67"/>
      <c r="N32" s="42">
        <v>0</v>
      </c>
      <c r="O32" s="67"/>
      <c r="P32" s="42">
        <v>0</v>
      </c>
      <c r="Q32" s="67"/>
      <c r="S32" s="592">
        <f t="shared" si="16"/>
        <v>0</v>
      </c>
      <c r="T32" s="585">
        <f t="shared" si="11"/>
        <v>0</v>
      </c>
      <c r="U32" s="585">
        <f t="shared" si="17"/>
        <v>0</v>
      </c>
      <c r="V32" s="585">
        <f t="shared" si="18"/>
        <v>0</v>
      </c>
      <c r="W32" s="441">
        <f t="shared" si="19"/>
        <v>0</v>
      </c>
    </row>
    <row r="33" spans="1:23" s="2" customFormat="1" ht="12.75" x14ac:dyDescent="0.2">
      <c r="A33" s="63" t="str">
        <f>"+/- Auflösung/Zuführung Gewinnrücklage"</f>
        <v>+/- Auflösung/Zuführung Gewinnrücklage</v>
      </c>
      <c r="B33" s="650"/>
      <c r="C33" s="67"/>
      <c r="D33" s="650"/>
      <c r="E33" s="598"/>
      <c r="F33" s="605">
        <f>'Plan - Kapital'!AL12</f>
        <v>0</v>
      </c>
      <c r="G33" s="338"/>
      <c r="H33" s="335">
        <f>D33+F33</f>
        <v>0</v>
      </c>
      <c r="I33" s="67"/>
      <c r="J33" s="42">
        <f>'Plan - Kapital'!AM12</f>
        <v>0</v>
      </c>
      <c r="K33" s="67"/>
      <c r="L33" s="42">
        <f>'Plan - Kapital'!AN12</f>
        <v>0</v>
      </c>
      <c r="M33" s="67"/>
      <c r="N33" s="42">
        <f>'Plan - Kapital'!AO12</f>
        <v>0</v>
      </c>
      <c r="O33" s="67"/>
      <c r="P33" s="42">
        <f>'Plan - Kapital'!AP12</f>
        <v>0</v>
      </c>
      <c r="Q33" s="67"/>
      <c r="S33" s="592">
        <f t="shared" si="16"/>
        <v>0</v>
      </c>
      <c r="T33" s="585">
        <f t="shared" si="11"/>
        <v>0</v>
      </c>
      <c r="U33" s="585">
        <f t="shared" si="17"/>
        <v>0</v>
      </c>
      <c r="V33" s="585">
        <f t="shared" si="18"/>
        <v>0</v>
      </c>
      <c r="W33" s="441">
        <f t="shared" si="19"/>
        <v>0</v>
      </c>
    </row>
    <row r="34" spans="1:23" s="2" customFormat="1" ht="12.75" x14ac:dyDescent="0.2">
      <c r="A34" s="63" t="str">
        <f>"+/- sonstige Korrekturen"</f>
        <v>+/- sonstige Korrekturen</v>
      </c>
      <c r="B34" s="650"/>
      <c r="C34" s="67"/>
      <c r="D34" s="650"/>
      <c r="E34" s="598"/>
      <c r="F34" s="605">
        <v>0</v>
      </c>
      <c r="G34" s="338"/>
      <c r="H34" s="335">
        <f>D34+F34</f>
        <v>0</v>
      </c>
      <c r="I34" s="67"/>
      <c r="J34" s="42">
        <v>0</v>
      </c>
      <c r="K34" s="67"/>
      <c r="L34" s="42">
        <v>0</v>
      </c>
      <c r="M34" s="67"/>
      <c r="N34" s="42">
        <v>0</v>
      </c>
      <c r="O34" s="67"/>
      <c r="P34" s="42">
        <v>0</v>
      </c>
      <c r="Q34" s="67"/>
      <c r="S34" s="592">
        <f t="shared" si="16"/>
        <v>0</v>
      </c>
      <c r="T34" s="585">
        <f t="shared" si="11"/>
        <v>0</v>
      </c>
      <c r="U34" s="585">
        <f t="shared" si="17"/>
        <v>0</v>
      </c>
      <c r="V34" s="585">
        <f t="shared" si="18"/>
        <v>0</v>
      </c>
      <c r="W34" s="441">
        <f t="shared" si="19"/>
        <v>0</v>
      </c>
    </row>
    <row r="35" spans="1:23" s="2" customFormat="1" ht="12.75" x14ac:dyDescent="0.2">
      <c r="A35" s="63" t="str">
        <f>"+/- Ergebnisvortrag"</f>
        <v>+/- Ergebnisvortrag</v>
      </c>
      <c r="B35" s="650"/>
      <c r="C35" s="67"/>
      <c r="D35" s="42">
        <f>B36</f>
        <v>0</v>
      </c>
      <c r="E35" s="598"/>
      <c r="F35" s="605">
        <f>D36</f>
        <v>0</v>
      </c>
      <c r="G35" s="338"/>
      <c r="H35" s="335">
        <f>B36</f>
        <v>0</v>
      </c>
      <c r="I35" s="67"/>
      <c r="J35" s="22">
        <f ca="1">H36</f>
        <v>0</v>
      </c>
      <c r="K35" s="67"/>
      <c r="L35" s="22">
        <f ca="1">J36</f>
        <v>0</v>
      </c>
      <c r="M35" s="67"/>
      <c r="N35" s="22">
        <f ca="1">L36</f>
        <v>0</v>
      </c>
      <c r="O35" s="67"/>
      <c r="P35" s="22">
        <f ca="1">N36</f>
        <v>0</v>
      </c>
      <c r="Q35" s="67"/>
      <c r="S35" s="592">
        <f t="shared" si="16"/>
        <v>0</v>
      </c>
      <c r="T35" s="585">
        <f t="shared" si="11"/>
        <v>0</v>
      </c>
      <c r="U35" s="585">
        <f t="shared" ca="1" si="17"/>
        <v>0</v>
      </c>
      <c r="V35" s="585">
        <f t="shared" ca="1" si="18"/>
        <v>0</v>
      </c>
      <c r="W35" s="441">
        <f t="shared" ca="1" si="19"/>
        <v>0</v>
      </c>
    </row>
    <row r="36" spans="1:23" s="2" customFormat="1" ht="13.5" thickBot="1" x14ac:dyDescent="0.25">
      <c r="A36" s="320" t="s">
        <v>85</v>
      </c>
      <c r="B36" s="25">
        <f>SUM(B31:B35)</f>
        <v>0</v>
      </c>
      <c r="C36" s="578"/>
      <c r="D36" s="25">
        <f>SUM(D31:D35)</f>
        <v>0</v>
      </c>
      <c r="E36" s="600"/>
      <c r="F36" s="607">
        <f ca="1">SUM(F31:F35)</f>
        <v>0</v>
      </c>
      <c r="G36" s="579"/>
      <c r="H36" s="323">
        <f ca="1">SUM(H31:H35)</f>
        <v>0</v>
      </c>
      <c r="I36" s="578"/>
      <c r="J36" s="323">
        <f ca="1">SUM(J31:J35)</f>
        <v>0</v>
      </c>
      <c r="K36" s="578"/>
      <c r="L36" s="323">
        <f ca="1">SUM(L31:L35)</f>
        <v>0</v>
      </c>
      <c r="M36" s="578"/>
      <c r="N36" s="323">
        <f ca="1">SUM(N31:N35)</f>
        <v>0</v>
      </c>
      <c r="O36" s="578"/>
      <c r="P36" s="323">
        <f ca="1">SUM(P31:P35)</f>
        <v>0</v>
      </c>
      <c r="Q36" s="578"/>
      <c r="S36" s="615">
        <f t="shared" si="16"/>
        <v>0</v>
      </c>
      <c r="T36" s="611">
        <f t="shared" ca="1" si="11"/>
        <v>0</v>
      </c>
      <c r="U36" s="611">
        <f ca="1">IF(J36&lt;&gt;0,L36/J36-1,0)</f>
        <v>0</v>
      </c>
      <c r="V36" s="611">
        <f ca="1">IF(L36&lt;&gt;0,N36/L36-1,0)</f>
        <v>0</v>
      </c>
      <c r="W36" s="616">
        <f ca="1">IF(N36&lt;&gt;0,P36/N36-1,0)</f>
        <v>0</v>
      </c>
    </row>
    <row r="37" spans="1:23" s="2" customFormat="1" ht="12.75" x14ac:dyDescent="0.2">
      <c r="A37" s="413" t="s">
        <v>86</v>
      </c>
      <c r="B37" s="177">
        <v>0</v>
      </c>
      <c r="C37" s="9"/>
      <c r="D37" s="175">
        <f>IF(Art_BWA=Technik_Gültigkeit!$B$7,SUM(Bilanz!F37:F48)-SUM(Bilanz!B37:B48),SUM(Bilanz!H37:H48)-SUM(Bilanz!B37:B48))</f>
        <v>0</v>
      </c>
      <c r="E37" s="32"/>
      <c r="F37" s="633">
        <f>'Plan - Kapital'!AL13</f>
        <v>0</v>
      </c>
      <c r="G37" s="9"/>
      <c r="H37" s="175">
        <f>D37+F37</f>
        <v>0</v>
      </c>
      <c r="I37" s="32"/>
      <c r="J37" s="177">
        <f>'Plan - Kapital'!AM13</f>
        <v>0</v>
      </c>
      <c r="K37" s="9"/>
      <c r="L37" s="175">
        <f>'Plan - Kapital'!AN13</f>
        <v>0</v>
      </c>
      <c r="M37" s="32"/>
      <c r="N37" s="177">
        <f>'Plan - Kapital'!AO13</f>
        <v>0</v>
      </c>
      <c r="O37" s="9"/>
      <c r="P37" s="177">
        <f>'Plan - Kapital'!AP13</f>
        <v>0</v>
      </c>
      <c r="Q37" s="9"/>
      <c r="S37" s="592">
        <f t="shared" si="16"/>
        <v>0</v>
      </c>
      <c r="T37" s="585">
        <f t="shared" si="11"/>
        <v>0</v>
      </c>
      <c r="U37" s="585">
        <f>IF(J37&lt;&gt;0,L37/J37-1,0)</f>
        <v>0</v>
      </c>
      <c r="V37" s="585">
        <f>IF(L37&lt;&gt;0,N37/L37-1,0)</f>
        <v>0</v>
      </c>
      <c r="W37" s="441">
        <f>IF(N37&lt;&gt;0,P37/N37-1,0)</f>
        <v>0</v>
      </c>
    </row>
    <row r="38" spans="1:23" s="2" customFormat="1" ht="12.75" x14ac:dyDescent="0.2">
      <c r="A38" s="387" t="s">
        <v>87</v>
      </c>
      <c r="B38" s="650"/>
      <c r="C38" s="10"/>
      <c r="D38" s="644"/>
      <c r="E38" s="33"/>
      <c r="F38" s="656"/>
      <c r="G38" s="10"/>
      <c r="H38" s="21">
        <f>D38+F38</f>
        <v>0</v>
      </c>
      <c r="I38" s="33"/>
      <c r="J38" s="650"/>
      <c r="K38" s="10"/>
      <c r="L38" s="644"/>
      <c r="M38" s="33"/>
      <c r="N38" s="650"/>
      <c r="O38" s="10"/>
      <c r="P38" s="650"/>
      <c r="Q38" s="10"/>
      <c r="S38" s="592">
        <f t="shared" si="16"/>
        <v>0</v>
      </c>
      <c r="T38" s="585">
        <f t="shared" si="11"/>
        <v>0</v>
      </c>
      <c r="U38" s="585">
        <f>IF(J38&lt;&gt;0,L38/J38-1,0)</f>
        <v>0</v>
      </c>
      <c r="V38" s="585">
        <f>IF(L38&lt;&gt;0,N38/L38-1,0)</f>
        <v>0</v>
      </c>
      <c r="W38" s="441">
        <f>IF(N38&lt;&gt;0,P38/N38-1,0)</f>
        <v>0</v>
      </c>
    </row>
    <row r="39" spans="1:23" s="2" customFormat="1" ht="12.75" x14ac:dyDescent="0.2">
      <c r="A39" s="387" t="s">
        <v>88</v>
      </c>
      <c r="B39" s="652"/>
      <c r="C39" s="588"/>
      <c r="D39" s="654"/>
      <c r="E39" s="634"/>
      <c r="F39" s="657"/>
      <c r="G39" s="588"/>
      <c r="H39" s="595">
        <f>((D39*(ROUND((Datum_BWA-Datum_JA)/30,0)))+(F39*(ROUND((Datum_Bilanzsstichtag-Datum_Planungsbeginn)/30,0))))/12</f>
        <v>0</v>
      </c>
      <c r="I39" s="634"/>
      <c r="J39" s="652"/>
      <c r="K39" s="588"/>
      <c r="L39" s="654"/>
      <c r="M39" s="634"/>
      <c r="N39" s="652"/>
      <c r="O39" s="588"/>
      <c r="P39" s="652"/>
      <c r="Q39" s="588"/>
      <c r="S39" s="592">
        <f t="shared" si="16"/>
        <v>0</v>
      </c>
      <c r="T39" s="585">
        <f t="shared" si="11"/>
        <v>0</v>
      </c>
      <c r="U39" s="585">
        <f>IF(J39&lt;&gt;0,L39/J39-1,0)</f>
        <v>0</v>
      </c>
      <c r="V39" s="585">
        <f>IF(L39&lt;&gt;0,N39/L39-1,0)</f>
        <v>0</v>
      </c>
      <c r="W39" s="441">
        <f>IF(N39&lt;&gt;0,P39/N39-1,0)</f>
        <v>0</v>
      </c>
    </row>
    <row r="40" spans="1:23" s="2" customFormat="1" ht="13.5" thickBot="1" x14ac:dyDescent="0.25">
      <c r="A40" s="419" t="s">
        <v>89</v>
      </c>
      <c r="B40" s="653"/>
      <c r="C40" s="590"/>
      <c r="D40" s="655"/>
      <c r="E40" s="635"/>
      <c r="F40" s="658"/>
      <c r="G40" s="590"/>
      <c r="H40" s="596">
        <f>((D40*(ROUND((Datum_BWA-Datum_JA)/30,0)))+(F40*(ROUND((Datum_Bilanzsstichtag-Datum_Planungsbeginn)/30,0))))/12</f>
        <v>0</v>
      </c>
      <c r="I40" s="635"/>
      <c r="J40" s="653"/>
      <c r="K40" s="590"/>
      <c r="L40" s="655"/>
      <c r="M40" s="635"/>
      <c r="N40" s="653"/>
      <c r="O40" s="590"/>
      <c r="P40" s="653"/>
      <c r="Q40" s="590"/>
      <c r="S40" s="617">
        <f t="shared" si="16"/>
        <v>0</v>
      </c>
      <c r="T40" s="618">
        <f t="shared" si="11"/>
        <v>0</v>
      </c>
      <c r="U40" s="618">
        <f>IF(J40&lt;&gt;0,L40/J40-1,0)</f>
        <v>0</v>
      </c>
      <c r="V40" s="618">
        <f>IF(L40&lt;&gt;0,N40/L40-1,0)</f>
        <v>0</v>
      </c>
      <c r="W40" s="442">
        <f>IF(N40&lt;&gt;0,P40/N40-1,0)</f>
        <v>0</v>
      </c>
    </row>
    <row r="41" spans="1:23" s="2" customFormat="1" ht="12.75" x14ac:dyDescent="0.2">
      <c r="A41" s="5"/>
      <c r="F41" s="601"/>
      <c r="G41" s="602"/>
    </row>
    <row r="42" spans="1:23" s="2" customFormat="1" ht="25.5" customHeight="1" thickBot="1" x14ac:dyDescent="0.25">
      <c r="A42" s="610" t="s">
        <v>93</v>
      </c>
      <c r="F42" s="601"/>
      <c r="G42" s="602"/>
    </row>
    <row r="43" spans="1:23" s="2" customFormat="1" ht="12.75" x14ac:dyDescent="0.2">
      <c r="A43" s="413" t="s">
        <v>390</v>
      </c>
      <c r="B43" s="177" t="e">
        <f>IF(Monate_Jahr1&lt;&gt;0,B10/Monate_Jahr1,0)</f>
        <v>#VALUE!</v>
      </c>
      <c r="C43" s="9"/>
      <c r="D43" s="175">
        <f>IF(ROUND((Datum_BWA-Datum_JA)/30,0)&lt;&gt;0,D10/(ROUND((Datum_BWA-Datum_JA)/30,0)),0)</f>
        <v>0</v>
      </c>
      <c r="E43" s="32"/>
      <c r="F43" s="633">
        <f>IF(ROUND((Datum_Bilanzsstichtag-Datum_Planungsbeginn)/30,0)&lt;&gt;0,F10/(ROUND((Datum_Bilanzsstichtag-Datum_Planungsbeginn)/30,0)),0)</f>
        <v>0</v>
      </c>
      <c r="G43" s="32"/>
      <c r="H43" s="177">
        <f>H10/12</f>
        <v>0</v>
      </c>
      <c r="I43" s="9"/>
      <c r="J43" s="175">
        <f>J10/12</f>
        <v>0</v>
      </c>
      <c r="K43" s="32"/>
      <c r="L43" s="177">
        <f>L10/12</f>
        <v>0</v>
      </c>
      <c r="M43" s="9"/>
      <c r="N43" s="175">
        <f>N10/12</f>
        <v>0</v>
      </c>
      <c r="O43" s="32"/>
      <c r="P43" s="177">
        <f>P10/12</f>
        <v>0</v>
      </c>
      <c r="Q43" s="39"/>
      <c r="S43" s="619" t="e">
        <f t="shared" ref="S43:S50" si="20">IF(B43&lt;&gt;0,H43/B43-1,0)</f>
        <v>#VALUE!</v>
      </c>
      <c r="T43" s="620">
        <f t="shared" ref="T43:T50" si="21">IF(H43&lt;&gt;0,J43/H43-1,0)</f>
        <v>0</v>
      </c>
      <c r="U43" s="620">
        <f t="shared" ref="U43:U50" si="22">IF(J43&lt;&gt;0,L43/J43-1,0)</f>
        <v>0</v>
      </c>
      <c r="V43" s="620">
        <f t="shared" ref="V43:V50" si="23">IF(L43&lt;&gt;0,N43/L43-1,0)</f>
        <v>0</v>
      </c>
      <c r="W43" s="453">
        <f t="shared" ref="W43:W50" si="24">IF(N43&lt;&gt;0,P43/N43-1,0)</f>
        <v>0</v>
      </c>
    </row>
    <row r="44" spans="1:23" s="2" customFormat="1" ht="12.75" x14ac:dyDescent="0.2">
      <c r="A44" s="387" t="s">
        <v>391</v>
      </c>
      <c r="B44" s="22" t="e">
        <f>IF(Monate_Jahr1&lt;&gt;0,B13/Monate_Jahr1,0)</f>
        <v>#VALUE!</v>
      </c>
      <c r="C44" s="10"/>
      <c r="D44" s="21">
        <f>IF(ROUND((Datum_BWA-Datum_JA)/30,0)&lt;&gt;0,D13/(ROUND((Datum_BWA-Datum_JA)/30,0)),0)</f>
        <v>0</v>
      </c>
      <c r="E44" s="33"/>
      <c r="F44" s="636">
        <f>IF(ROUND((Datum_Bilanzsstichtag-Datum_Planungsbeginn)/30,0)&lt;&gt;0,F13/(ROUND((Datum_Bilanzsstichtag-Datum_Planungsbeginn)/30,0)),0)</f>
        <v>0</v>
      </c>
      <c r="G44" s="33"/>
      <c r="H44" s="22">
        <f>H13/12</f>
        <v>0</v>
      </c>
      <c r="I44" s="10"/>
      <c r="J44" s="21">
        <f>J13/12</f>
        <v>0</v>
      </c>
      <c r="K44" s="33"/>
      <c r="L44" s="22">
        <f>L13/12</f>
        <v>0</v>
      </c>
      <c r="M44" s="10"/>
      <c r="N44" s="21">
        <f>N13/12</f>
        <v>0</v>
      </c>
      <c r="O44" s="33"/>
      <c r="P44" s="22">
        <f>P13/12</f>
        <v>0</v>
      </c>
      <c r="Q44" s="40"/>
      <c r="S44" s="592" t="e">
        <f t="shared" si="20"/>
        <v>#VALUE!</v>
      </c>
      <c r="T44" s="585">
        <f t="shared" si="21"/>
        <v>0</v>
      </c>
      <c r="U44" s="585">
        <f t="shared" si="22"/>
        <v>0</v>
      </c>
      <c r="V44" s="585">
        <f t="shared" si="23"/>
        <v>0</v>
      </c>
      <c r="W44" s="441">
        <f t="shared" si="24"/>
        <v>0</v>
      </c>
    </row>
    <row r="45" spans="1:23" s="2" customFormat="1" ht="12.75" x14ac:dyDescent="0.2">
      <c r="A45" s="387" t="s">
        <v>405</v>
      </c>
      <c r="B45" s="22">
        <f>IF(B39&lt;&gt;0,B13/B39,0)</f>
        <v>0</v>
      </c>
      <c r="C45" s="10"/>
      <c r="D45" s="21">
        <f>IF(D39&lt;&gt;0,D13/D39,0)</f>
        <v>0</v>
      </c>
      <c r="E45" s="33"/>
      <c r="F45" s="636">
        <f>IF(F39&lt;&gt;0,F13/F39,0)</f>
        <v>0</v>
      </c>
      <c r="G45" s="33"/>
      <c r="H45" s="22">
        <f>IF(H39&lt;&gt;0,H13/H39,0)</f>
        <v>0</v>
      </c>
      <c r="I45" s="10"/>
      <c r="J45" s="21">
        <f>IF(J39&lt;&gt;0,J13/J39,0)</f>
        <v>0</v>
      </c>
      <c r="K45" s="33"/>
      <c r="L45" s="22">
        <f>IF(L39&lt;&gt;0,L13/L39,0)</f>
        <v>0</v>
      </c>
      <c r="M45" s="10"/>
      <c r="N45" s="21">
        <f>IF(N39&lt;&gt;0,N13/N39,0)</f>
        <v>0</v>
      </c>
      <c r="O45" s="33"/>
      <c r="P45" s="22">
        <f>IF(P39&lt;&gt;0,P13/P39,0)</f>
        <v>0</v>
      </c>
      <c r="Q45" s="40"/>
      <c r="S45" s="592">
        <f t="shared" si="20"/>
        <v>0</v>
      </c>
      <c r="T45" s="585">
        <f t="shared" si="21"/>
        <v>0</v>
      </c>
      <c r="U45" s="585">
        <f t="shared" si="22"/>
        <v>0</v>
      </c>
      <c r="V45" s="585">
        <f t="shared" si="23"/>
        <v>0</v>
      </c>
      <c r="W45" s="441">
        <f t="shared" si="24"/>
        <v>0</v>
      </c>
    </row>
    <row r="46" spans="1:23" s="2" customFormat="1" ht="12.75" x14ac:dyDescent="0.2">
      <c r="A46" s="387" t="s">
        <v>406</v>
      </c>
      <c r="B46" s="22">
        <f>IF(B39&lt;&gt;0,B16/B39,0)</f>
        <v>0</v>
      </c>
      <c r="C46" s="10"/>
      <c r="D46" s="21">
        <f>IF(D39&lt;&gt;0,D16/D39,0)</f>
        <v>0</v>
      </c>
      <c r="E46" s="33"/>
      <c r="F46" s="636">
        <f>IF(F39&lt;&gt;0,F16/F39,0)</f>
        <v>0</v>
      </c>
      <c r="G46" s="33"/>
      <c r="H46" s="22">
        <f>IF(H39&lt;&gt;0,H16/H39,0)</f>
        <v>0</v>
      </c>
      <c r="I46" s="10"/>
      <c r="J46" s="21">
        <f>IF(J39&lt;&gt;0,J16/J39,0)</f>
        <v>0</v>
      </c>
      <c r="K46" s="33"/>
      <c r="L46" s="22">
        <f>IF(L39&lt;&gt;0,L16/L39,0)</f>
        <v>0</v>
      </c>
      <c r="M46" s="10"/>
      <c r="N46" s="21">
        <f>IF(N39&lt;&gt;0,N16/N39,0)</f>
        <v>0</v>
      </c>
      <c r="O46" s="33"/>
      <c r="P46" s="22">
        <f>IF(P39&lt;&gt;0,P16/P39,0)</f>
        <v>0</v>
      </c>
      <c r="Q46" s="40"/>
      <c r="S46" s="592">
        <f t="shared" si="20"/>
        <v>0</v>
      </c>
      <c r="T46" s="585">
        <f t="shared" si="21"/>
        <v>0</v>
      </c>
      <c r="U46" s="585">
        <f t="shared" si="22"/>
        <v>0</v>
      </c>
      <c r="V46" s="585">
        <f t="shared" si="23"/>
        <v>0</v>
      </c>
      <c r="W46" s="441">
        <f t="shared" si="24"/>
        <v>0</v>
      </c>
    </row>
    <row r="47" spans="1:23" s="2" customFormat="1" ht="12.75" x14ac:dyDescent="0.2">
      <c r="A47" s="387" t="s">
        <v>407</v>
      </c>
      <c r="B47" s="22">
        <f>IF(B39&lt;&gt;0,B17/B39*-1,0)</f>
        <v>0</v>
      </c>
      <c r="C47" s="10"/>
      <c r="D47" s="21">
        <f>IF(D39&lt;&gt;0,D17/D39*-1,0)</f>
        <v>0</v>
      </c>
      <c r="E47" s="33"/>
      <c r="F47" s="636">
        <f>IF(F39&lt;&gt;0,F17/F39*-1,0)</f>
        <v>0</v>
      </c>
      <c r="G47" s="33"/>
      <c r="H47" s="22">
        <f>IF(H39&lt;&gt;0,H17/H39*-1,0)</f>
        <v>0</v>
      </c>
      <c r="I47" s="10"/>
      <c r="J47" s="21">
        <f>IF(J39&lt;&gt;0,J17/J39*-1,0)</f>
        <v>0</v>
      </c>
      <c r="K47" s="33"/>
      <c r="L47" s="22">
        <f>IF(L39&lt;&gt;0,L17/L39*-1,0)</f>
        <v>0</v>
      </c>
      <c r="M47" s="10"/>
      <c r="N47" s="21">
        <f>IF(N39&lt;&gt;0,N17/N39*-1,0)</f>
        <v>0</v>
      </c>
      <c r="O47" s="33"/>
      <c r="P47" s="22">
        <f>IF(P39&lt;&gt;0,P17/P39*-1,0)</f>
        <v>0</v>
      </c>
      <c r="Q47" s="40"/>
      <c r="S47" s="592">
        <f t="shared" si="20"/>
        <v>0</v>
      </c>
      <c r="T47" s="585">
        <f t="shared" si="21"/>
        <v>0</v>
      </c>
      <c r="U47" s="585">
        <f t="shared" si="22"/>
        <v>0</v>
      </c>
      <c r="V47" s="585">
        <f t="shared" si="23"/>
        <v>0</v>
      </c>
      <c r="W47" s="441">
        <f t="shared" si="24"/>
        <v>0</v>
      </c>
    </row>
    <row r="48" spans="1:23" s="2" customFormat="1" ht="12.75" x14ac:dyDescent="0.2">
      <c r="A48" s="387" t="s">
        <v>408</v>
      </c>
      <c r="B48" s="22">
        <f>B24-B18-B11-B12</f>
        <v>0</v>
      </c>
      <c r="C48" s="10"/>
      <c r="D48" s="21">
        <f>D24-D18-D11-D12</f>
        <v>0</v>
      </c>
      <c r="E48" s="33"/>
      <c r="F48" s="636">
        <f ca="1">F24-F18-F11-F12</f>
        <v>0</v>
      </c>
      <c r="G48" s="33"/>
      <c r="H48" s="22">
        <f ca="1">H24-H18-H11-H12</f>
        <v>0</v>
      </c>
      <c r="I48" s="10"/>
      <c r="J48" s="21">
        <f ca="1">J24-J18-J11-J12</f>
        <v>0</v>
      </c>
      <c r="K48" s="33"/>
      <c r="L48" s="22">
        <f ca="1">L24-L18-L11-L12</f>
        <v>0</v>
      </c>
      <c r="M48" s="10"/>
      <c r="N48" s="21">
        <f ca="1">N24-N18-N11-N12</f>
        <v>0</v>
      </c>
      <c r="O48" s="33"/>
      <c r="P48" s="22">
        <f ca="1">P24-P18-P11-P12</f>
        <v>0</v>
      </c>
      <c r="Q48" s="40"/>
      <c r="S48" s="592">
        <f t="shared" si="20"/>
        <v>0</v>
      </c>
      <c r="T48" s="585">
        <f t="shared" ca="1" si="21"/>
        <v>0</v>
      </c>
      <c r="U48" s="585">
        <f t="shared" ca="1" si="22"/>
        <v>0</v>
      </c>
      <c r="V48" s="585">
        <f t="shared" ca="1" si="23"/>
        <v>0</v>
      </c>
      <c r="W48" s="441">
        <f t="shared" ca="1" si="24"/>
        <v>0</v>
      </c>
    </row>
    <row r="49" spans="1:23" s="2" customFormat="1" ht="12.75" x14ac:dyDescent="0.2">
      <c r="A49" s="387" t="s">
        <v>409</v>
      </c>
      <c r="B49" s="22">
        <f>B31-B28-B29-B18-B11-B12</f>
        <v>0</v>
      </c>
      <c r="C49" s="10"/>
      <c r="D49" s="21">
        <f>D31-D28-D29-D18-D11-D12</f>
        <v>0</v>
      </c>
      <c r="E49" s="33"/>
      <c r="F49" s="636">
        <f ca="1">F31-F28-F29-F18-F11-F12</f>
        <v>0</v>
      </c>
      <c r="G49" s="33"/>
      <c r="H49" s="22">
        <f ca="1">H31-H28-H29-H18-H11-H12</f>
        <v>0</v>
      </c>
      <c r="I49" s="10"/>
      <c r="J49" s="21">
        <f ca="1">J31-J28-J29-J18-J11-J12</f>
        <v>0</v>
      </c>
      <c r="K49" s="33"/>
      <c r="L49" s="22">
        <f ca="1">L31-L28-L29-L18-L11-L12</f>
        <v>0</v>
      </c>
      <c r="M49" s="10"/>
      <c r="N49" s="21">
        <f ca="1">N31-N28-N29-N18-N11-N12</f>
        <v>0</v>
      </c>
      <c r="O49" s="33"/>
      <c r="P49" s="22">
        <f ca="1">P31-P28-P29-P18-P11-P12</f>
        <v>0</v>
      </c>
      <c r="Q49" s="40"/>
      <c r="S49" s="592">
        <f t="shared" si="20"/>
        <v>0</v>
      </c>
      <c r="T49" s="585">
        <f t="shared" ca="1" si="21"/>
        <v>0</v>
      </c>
      <c r="U49" s="585">
        <f t="shared" ca="1" si="22"/>
        <v>0</v>
      </c>
      <c r="V49" s="585">
        <f t="shared" ca="1" si="23"/>
        <v>0</v>
      </c>
      <c r="W49" s="441">
        <f t="shared" ca="1" si="24"/>
        <v>0</v>
      </c>
    </row>
    <row r="50" spans="1:23" s="2" customFormat="1" ht="12.75" x14ac:dyDescent="0.2">
      <c r="A50" s="387" t="s">
        <v>94</v>
      </c>
      <c r="B50" s="592">
        <f>IF(B10&lt;&gt;0,B24/B10,0)</f>
        <v>0</v>
      </c>
      <c r="C50" s="40"/>
      <c r="D50" s="591">
        <f>IF(D10&lt;&gt;0,D24/D10,0)</f>
        <v>0</v>
      </c>
      <c r="E50" s="637"/>
      <c r="F50" s="638">
        <f>IF(F10&lt;&gt;0,F24/F10,0)</f>
        <v>0</v>
      </c>
      <c r="G50" s="637"/>
      <c r="H50" s="592">
        <f>IF(H10&lt;&gt;0,H24/H10,0)</f>
        <v>0</v>
      </c>
      <c r="I50" s="40"/>
      <c r="J50" s="591">
        <f>IF(J10&lt;&gt;0,J24/J10,0)</f>
        <v>0</v>
      </c>
      <c r="K50" s="637"/>
      <c r="L50" s="592">
        <f>IF(L10&lt;&gt;0,L24/L10,0)</f>
        <v>0</v>
      </c>
      <c r="M50" s="40"/>
      <c r="N50" s="591">
        <f>IF(N10&lt;&gt;0,N24/N10,0)</f>
        <v>0</v>
      </c>
      <c r="O50" s="637"/>
      <c r="P50" s="592">
        <f>IF(P10&lt;&gt;0,P24/P10,0)</f>
        <v>0</v>
      </c>
      <c r="Q50" s="40"/>
      <c r="S50" s="592">
        <f t="shared" si="20"/>
        <v>0</v>
      </c>
      <c r="T50" s="585">
        <f t="shared" si="21"/>
        <v>0</v>
      </c>
      <c r="U50" s="585">
        <f t="shared" si="22"/>
        <v>0</v>
      </c>
      <c r="V50" s="585">
        <f t="shared" si="23"/>
        <v>0</v>
      </c>
      <c r="W50" s="441">
        <f t="shared" si="24"/>
        <v>0</v>
      </c>
    </row>
    <row r="51" spans="1:23" s="2" customFormat="1" ht="13.5" thickBot="1" x14ac:dyDescent="0.25">
      <c r="A51" s="419" t="s">
        <v>95</v>
      </c>
      <c r="B51" s="617">
        <f>IF(Bilanz!C89&lt;&gt;0,B24/Bilanz!C89,0)</f>
        <v>0</v>
      </c>
      <c r="C51" s="586"/>
      <c r="D51" s="617">
        <f>IF(IF(Art_BWA=Technik_Gültigkeit!$B$7,Bilanz!G89,Bilanz!I89)&lt;&gt;0,D24/IF(Art_BWA=Technik_Gültigkeit!$B$7,Bilanz!G89,Bilanz!I89),0)</f>
        <v>0</v>
      </c>
      <c r="E51" s="639"/>
      <c r="F51" s="640" t="s">
        <v>393</v>
      </c>
      <c r="G51" s="639"/>
      <c r="H51" s="641" t="s">
        <v>393</v>
      </c>
      <c r="I51" s="586"/>
      <c r="J51" s="642" t="s">
        <v>393</v>
      </c>
      <c r="K51" s="639"/>
      <c r="L51" s="641" t="s">
        <v>393</v>
      </c>
      <c r="M51" s="586"/>
      <c r="N51" s="642" t="s">
        <v>393</v>
      </c>
      <c r="O51" s="639"/>
      <c r="P51" s="617">
        <f>IF(Bilanz!J89&lt;&gt;0,P24/Bilanz!J89,0)</f>
        <v>0</v>
      </c>
      <c r="Q51" s="586"/>
      <c r="S51" s="621" t="s">
        <v>393</v>
      </c>
      <c r="T51" s="622" t="s">
        <v>393</v>
      </c>
      <c r="U51" s="622" t="s">
        <v>393</v>
      </c>
      <c r="V51" s="622" t="s">
        <v>393</v>
      </c>
      <c r="W51" s="623" t="s">
        <v>393</v>
      </c>
    </row>
    <row r="52" spans="1:23" s="2" customFormat="1" ht="12.75" x14ac:dyDescent="0.2"/>
    <row r="53" spans="1:23" s="2" customFormat="1" ht="12.75" x14ac:dyDescent="0.2"/>
  </sheetData>
  <sheetProtection password="B210" sheet="1" objects="1" scenarios="1"/>
  <mergeCells count="17">
    <mergeCell ref="P7:Q7"/>
    <mergeCell ref="H6:I6"/>
    <mergeCell ref="H7:I7"/>
    <mergeCell ref="J6:K6"/>
    <mergeCell ref="J7:K7"/>
    <mergeCell ref="L6:M6"/>
    <mergeCell ref="L7:M7"/>
    <mergeCell ref="S6:W6"/>
    <mergeCell ref="B6:C6"/>
    <mergeCell ref="B7:C7"/>
    <mergeCell ref="D6:E6"/>
    <mergeCell ref="D7:E7"/>
    <mergeCell ref="F6:G6"/>
    <mergeCell ref="F7:G7"/>
    <mergeCell ref="N6:O6"/>
    <mergeCell ref="N7:O7"/>
    <mergeCell ref="P6:Q6"/>
  </mergeCells>
  <dataValidations count="5">
    <dataValidation type="decimal" allowBlank="1" showInputMessage="1" showErrorMessage="1" errorTitle="Zahlen" error="Bitte nur positive Werte erfassen." sqref="B10 D10 B12 D12 B21:B22 D21:D22 B25:B26 D25:D26 B28 D28">
      <formula1>0</formula1>
      <formula2>9999999999999</formula2>
    </dataValidation>
    <dataValidation type="decimal" allowBlank="1" showInputMessage="1" showErrorMessage="1" errorTitle="Zahlen" error="Bitte nur negative Werte erfassen." sqref="B14:B15 D14:D15 B17:B19 D17:D19 B23 D23 B27 D27 B29 D29 B38 D38">
      <formula1>-99999999999999</formula1>
      <formula2>0</formula2>
    </dataValidation>
    <dataValidation type="decimal" allowBlank="1" showInputMessage="1" showErrorMessage="1" errorTitle="Zahlen" error="Bitte nur Zahlen erfassen" sqref="B11 D11 B32 B33 B34 B35 D32 D34 D33">
      <formula1>-99999999999999</formula1>
      <formula2>9999999999999990</formula2>
    </dataValidation>
    <dataValidation type="decimal" allowBlank="1" showInputMessage="1" showErrorMessage="1" errorTitle="Zahlen" error="Bitte nur negative Werte erfassen." sqref="F38 J38 L38 N38 P38">
      <formula1>-9999999999999</formula1>
      <formula2>0</formula2>
    </dataValidation>
    <dataValidation type="decimal" allowBlank="1" showInputMessage="1" showErrorMessage="1" errorTitle="Zahlen" error="Bitte nur positive Werte erfassen." sqref="B39:B40 D39:D40 F39:F40 J39:J40 L39:L40 N39:N40 P39:P40">
      <formula1>0</formula1>
      <formula2>9999</formula2>
    </dataValidation>
  </dataValidations>
  <pageMargins left="0.7" right="0.7" top="0.78740157499999996" bottom="0.78740157499999996" header="0.3" footer="0.3"/>
  <pageSetup paperSize="9" scale="43" orientation="landscape" copies="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AP55"/>
  <sheetViews>
    <sheetView workbookViewId="0">
      <pane xSplit="2" ySplit="8" topLeftCell="C9" activePane="bottomRight" state="frozen"/>
      <selection activeCell="K13" sqref="K13"/>
      <selection pane="topRight" activeCell="K13" sqref="K13"/>
      <selection pane="bottomLeft" activeCell="K13" sqref="K13"/>
      <selection pane="bottomRight" activeCell="C7" sqref="C7"/>
    </sheetView>
  </sheetViews>
  <sheetFormatPr baseColWidth="10" defaultRowHeight="15" x14ac:dyDescent="0.25"/>
  <cols>
    <col min="1" max="1" width="62" bestFit="1" customWidth="1"/>
    <col min="2" max="2" width="16.42578125" customWidth="1"/>
    <col min="3" max="3" width="9.42578125" customWidth="1"/>
    <col min="4" max="4" width="9.5703125" bestFit="1" customWidth="1"/>
    <col min="5" max="5" width="9.42578125" bestFit="1" customWidth="1"/>
    <col min="6" max="7" width="10.140625" bestFit="1" customWidth="1"/>
    <col min="8" max="8" width="9.42578125" bestFit="1" customWidth="1"/>
    <col min="9" max="9" width="9.7109375" bestFit="1" customWidth="1"/>
    <col min="10" max="10" width="10.7109375" bestFit="1" customWidth="1"/>
    <col min="11" max="13" width="9.7109375" bestFit="1" customWidth="1"/>
    <col min="14" max="30" width="10.7109375" bestFit="1" customWidth="1"/>
    <col min="31" max="39" width="12.28515625" bestFit="1" customWidth="1"/>
    <col min="40" max="40" width="16.140625" bestFit="1" customWidth="1"/>
    <col min="41" max="41" width="49" bestFit="1" customWidth="1"/>
  </cols>
  <sheetData>
    <row r="1" spans="1:42" s="2" customFormat="1" ht="15.75" x14ac:dyDescent="0.25">
      <c r="A1" s="3" t="s">
        <v>13</v>
      </c>
      <c r="B1" s="3">
        <f>Name</f>
        <v>0</v>
      </c>
    </row>
    <row r="2" spans="1:42" s="2" customFormat="1" ht="15.75" x14ac:dyDescent="0.25">
      <c r="A2" s="3" t="str">
        <f>IF(Antragsnummer="",'Angaben zum Unternehmen'!A7,'Angaben zum Unternehmen'!A8)</f>
        <v>Antragsnummer Zuschuss (Frühphase 1):</v>
      </c>
      <c r="B2" s="144">
        <f>IF(Antragsnummer="",PV_Nummer,Antragsnummer)</f>
        <v>0</v>
      </c>
      <c r="F2" s="191"/>
      <c r="G2" s="191"/>
      <c r="H2" s="191"/>
      <c r="AA2" s="191"/>
    </row>
    <row r="3" spans="1:42" s="2" customFormat="1" ht="12.75" x14ac:dyDescent="0.2">
      <c r="F3" s="191"/>
      <c r="AA3" s="191"/>
    </row>
    <row r="4" spans="1:42" s="2" customFormat="1" ht="15.75" x14ac:dyDescent="0.25">
      <c r="A4" s="4" t="str">
        <f>"Finanzplanung vom "&amp;TEXT(Datum_Planungsbeginn,"TT.MM.JJJJ")&amp;" bis "&amp;TEXT(HT_Frühphase_Anker!AK15,"TT.MM.JJJJ")&amp;" (in Euro)"</f>
        <v>Finanzplanung vom 01.01.1900 bis 31.12.1904 (in Euro)</v>
      </c>
      <c r="B4" s="4"/>
      <c r="F4" s="191"/>
    </row>
    <row r="5" spans="1:42" s="2" customFormat="1" ht="13.5" thickBot="1" x14ac:dyDescent="0.25"/>
    <row r="6" spans="1:42" s="195" customFormat="1" ht="12.75" x14ac:dyDescent="0.25">
      <c r="A6" s="914" t="s">
        <v>97</v>
      </c>
      <c r="B6" s="832" t="s">
        <v>294</v>
      </c>
      <c r="C6" s="916" t="s">
        <v>146</v>
      </c>
      <c r="D6" s="917"/>
      <c r="E6" s="917"/>
      <c r="F6" s="917"/>
      <c r="G6" s="917"/>
      <c r="H6" s="917"/>
      <c r="I6" s="917"/>
      <c r="J6" s="917"/>
      <c r="K6" s="917"/>
      <c r="L6" s="917"/>
      <c r="M6" s="917"/>
      <c r="N6" s="918"/>
      <c r="O6" s="919" t="s">
        <v>147</v>
      </c>
      <c r="P6" s="917"/>
      <c r="Q6" s="917"/>
      <c r="R6" s="917"/>
      <c r="S6" s="917"/>
      <c r="T6" s="917"/>
      <c r="U6" s="917"/>
      <c r="V6" s="917"/>
      <c r="W6" s="917"/>
      <c r="X6" s="917"/>
      <c r="Y6" s="917"/>
      <c r="Z6" s="918"/>
      <c r="AA6" s="916" t="s">
        <v>148</v>
      </c>
      <c r="AB6" s="917"/>
      <c r="AC6" s="917"/>
      <c r="AD6" s="918"/>
      <c r="AE6" s="911" t="s">
        <v>149</v>
      </c>
      <c r="AF6" s="912"/>
      <c r="AG6" s="912"/>
      <c r="AH6" s="920"/>
      <c r="AI6" s="911" t="s">
        <v>150</v>
      </c>
      <c r="AJ6" s="912"/>
      <c r="AK6" s="912"/>
      <c r="AL6" s="913"/>
      <c r="AM6" s="544" t="s">
        <v>97</v>
      </c>
      <c r="AN6" s="545" t="s">
        <v>348</v>
      </c>
      <c r="AO6" s="546"/>
    </row>
    <row r="7" spans="1:42" s="195" customFormat="1" ht="26.25" thickBot="1" x14ac:dyDescent="0.3">
      <c r="A7" s="915"/>
      <c r="B7" s="833">
        <f>Datum_BWA</f>
        <v>0</v>
      </c>
      <c r="C7" s="530">
        <f t="shared" ref="C7:M7" si="0">IF(D7="-","-",IF(DATE(YEAR(D7),MONTH(D7),1)-1&lt;Datum_Planungsbeginn,"-",DATE(YEAR(D7),MONTH(D7)-1,DAY(D7))))</f>
        <v>1</v>
      </c>
      <c r="D7" s="196">
        <f t="shared" si="0"/>
        <v>32</v>
      </c>
      <c r="E7" s="196">
        <f t="shared" si="0"/>
        <v>61</v>
      </c>
      <c r="F7" s="196">
        <f t="shared" si="0"/>
        <v>92</v>
      </c>
      <c r="G7" s="196">
        <f t="shared" si="0"/>
        <v>122</v>
      </c>
      <c r="H7" s="196">
        <f t="shared" si="0"/>
        <v>153</v>
      </c>
      <c r="I7" s="196">
        <f t="shared" si="0"/>
        <v>183</v>
      </c>
      <c r="J7" s="196">
        <f t="shared" si="0"/>
        <v>214</v>
      </c>
      <c r="K7" s="196">
        <f t="shared" si="0"/>
        <v>245</v>
      </c>
      <c r="L7" s="196">
        <f t="shared" si="0"/>
        <v>275</v>
      </c>
      <c r="M7" s="196">
        <f t="shared" si="0"/>
        <v>306</v>
      </c>
      <c r="N7" s="200">
        <f>DATE(YEAR(Datum_Ende_Planjahr_1),MONTH(Datum_Ende_Planjahr_1),1)</f>
        <v>336</v>
      </c>
      <c r="O7" s="412">
        <f>DATE(YEAR(N7),MONTH(N7)+1,DAY(N7))</f>
        <v>367</v>
      </c>
      <c r="P7" s="233">
        <f t="shared" ref="P7:Z7" si="1">DATE(YEAR(O7),MONTH(O7)+1,DAY(O7))</f>
        <v>398</v>
      </c>
      <c r="Q7" s="233">
        <f t="shared" si="1"/>
        <v>426</v>
      </c>
      <c r="R7" s="233">
        <f t="shared" si="1"/>
        <v>457</v>
      </c>
      <c r="S7" s="233">
        <f t="shared" si="1"/>
        <v>487</v>
      </c>
      <c r="T7" s="233">
        <f t="shared" si="1"/>
        <v>518</v>
      </c>
      <c r="U7" s="233">
        <f t="shared" si="1"/>
        <v>548</v>
      </c>
      <c r="V7" s="233">
        <f t="shared" si="1"/>
        <v>579</v>
      </c>
      <c r="W7" s="233">
        <f t="shared" si="1"/>
        <v>610</v>
      </c>
      <c r="X7" s="233">
        <f t="shared" si="1"/>
        <v>640</v>
      </c>
      <c r="Y7" s="233">
        <f t="shared" si="1"/>
        <v>671</v>
      </c>
      <c r="Z7" s="234">
        <f t="shared" si="1"/>
        <v>701</v>
      </c>
      <c r="AA7" s="237" t="str">
        <f>TEXT(DATE(YEAR(Z7),MONTH(Z7)+1,DAY(Z7)),"MMM. JJJJ")&amp;" - "&amp;TEXT(DATE(YEAR(Z7),MONTH(Z7)+3,DAY(Z7)),"MMM. JJJJ")</f>
        <v>Jan. 1902 - Mrz. 1902</v>
      </c>
      <c r="AB7" s="235" t="str">
        <f>TEXT(DATE(YEAR(Z7),MONTH(Z7)+4,DAY(Z7)),"MMM. JJJJ")&amp;" - "&amp;TEXT(DATE(YEAR(Z7),MONTH(Z7)+6,DAY(Z7)),"MMM. JJJJ")</f>
        <v>Apr. 1902 - Jun. 1902</v>
      </c>
      <c r="AC7" s="235" t="str">
        <f>TEXT(DATE(YEAR(Z7),MONTH(Z7)+7,DAY(Z7)),"MMM. JJJJ")&amp;" - "&amp;TEXT(DATE(YEAR(Z7),MONTH(Z7)+9,DAY(Z7)),"MMM. JJJJ")</f>
        <v>Jul. 1902 - Sep. 1902</v>
      </c>
      <c r="AD7" s="236" t="str">
        <f>TEXT(DATE(YEAR(Z7),MONTH(Z7)+10,DAY(Z7)),"MMM. JJJJ")&amp;" - "&amp;TEXT(DATE(YEAR(Z7),MONTH(Z7)+12,DAY(Z7)),"MMM. JJJJ")</f>
        <v>Okt. 1902 - Dez. 1902</v>
      </c>
      <c r="AE7" s="237" t="str">
        <f>TEXT(DATE(YEAR(Z7),MONTH(Z7)+13,DAY(Z7)),"MMM. JJJJ")&amp;" - "&amp;TEXT(DATE(YEAR(Z7),MONTH(Z7)+15,DAY(Z7)),"MMM. JJJJ")</f>
        <v>Jan. 1903 - Mrz. 1903</v>
      </c>
      <c r="AF7" s="235" t="str">
        <f>TEXT(DATE(YEAR(Z7),MONTH(Z7)+16,DAY(Z7)),"MMM. JJJJ")&amp;" - "&amp;TEXT(DATE(YEAR(Z7),MONTH(Z7)+18,DAY(Z7)),"MMM. JJJJ")</f>
        <v>Apr. 1903 - Jun. 1903</v>
      </c>
      <c r="AG7" s="235" t="str">
        <f>TEXT(DATE(YEAR(Z7),MONTH(Z7)+19,DAY(Z7)),"MMM. JJJJ")&amp;" - "&amp;TEXT(DATE(YEAR(Z7),MONTH(Z7)+21,DAY(Z7)),"MMM. JJJJ")</f>
        <v>Jul. 1903 - Sep. 1903</v>
      </c>
      <c r="AH7" s="236" t="str">
        <f>TEXT(DATE(YEAR(Z7),MONTH(Z7)+22,DAY(Z7)),"MMM. JJJJ")&amp;" - "&amp;TEXT(DATE(YEAR(Z7),MONTH(Z7)+24,DAY(Z7)),"MMM. JJJJ")</f>
        <v>Okt. 1903 - Dez. 1903</v>
      </c>
      <c r="AI7" s="237" t="str">
        <f>TEXT(DATE(YEAR(Z7),MONTH(Z7)+25,DAY(Z7)),"MMM. JJJJ")&amp;" - "&amp;TEXT(DATE(YEAR(Z7),MONTH(Z7)+27,DAY(Z7)),"MMM. JJJJ")</f>
        <v>Jan. 1904 - Mrz. 1904</v>
      </c>
      <c r="AJ7" s="235" t="str">
        <f>TEXT(DATE(YEAR(Z7),MONTH(Z7)+28,DAY(Z7)),"MMM. JJJJ")&amp;" - "&amp;TEXT(DATE(YEAR(Z7),MONTH(Z7)+30,DAY(Z7)),"MMM. JJJJ")</f>
        <v>Apr. 1904 - Jun. 1904</v>
      </c>
      <c r="AK7" s="235" t="str">
        <f>TEXT(DATE(YEAR(Z7),MONTH(Z7)+31,DAY(Z7)),"MMM. JJJJ")&amp;" - "&amp;TEXT(DATE(YEAR(Z7),MONTH(Z7)+33,DAY(Z7)),"MMM. JJJJ")</f>
        <v>Jul. 1904 - Sep. 1904</v>
      </c>
      <c r="AL7" s="238" t="str">
        <f>TEXT(DATE(YEAR(Z7),MONTH(Z7)+34,DAY(Z7)),"MMM. JJJJ")&amp;" - "&amp;TEXT(DATE(YEAR(Z7),MONTH(Z7)+36,DAY(Z7)),"MMM. JJJJ")</f>
        <v>Okt. 1904 - Dez. 1904</v>
      </c>
      <c r="AM7" s="551" t="s">
        <v>347</v>
      </c>
      <c r="AN7" s="552" t="s">
        <v>349</v>
      </c>
      <c r="AO7" s="553" t="s">
        <v>368</v>
      </c>
    </row>
    <row r="8" spans="1:42" x14ac:dyDescent="0.25">
      <c r="A8" s="568" t="s">
        <v>295</v>
      </c>
      <c r="B8" s="533"/>
      <c r="C8" s="537"/>
      <c r="D8" s="282"/>
      <c r="E8" s="282"/>
      <c r="F8" s="282"/>
      <c r="G8" s="282"/>
      <c r="H8" s="282"/>
      <c r="I8" s="282"/>
      <c r="J8" s="282"/>
      <c r="K8" s="282"/>
      <c r="L8" s="282"/>
      <c r="M8" s="282"/>
      <c r="N8" s="283"/>
      <c r="O8" s="487"/>
      <c r="P8" s="483"/>
      <c r="Q8" s="483"/>
      <c r="R8" s="483"/>
      <c r="S8" s="483"/>
      <c r="T8" s="483"/>
      <c r="U8" s="483"/>
      <c r="V8" s="483"/>
      <c r="W8" s="483"/>
      <c r="X8" s="483"/>
      <c r="Y8" s="483"/>
      <c r="Z8" s="542"/>
      <c r="AA8" s="487"/>
      <c r="AB8" s="483"/>
      <c r="AC8" s="483"/>
      <c r="AD8" s="484"/>
      <c r="AE8" s="487"/>
      <c r="AF8" s="483"/>
      <c r="AG8" s="483"/>
      <c r="AH8" s="484"/>
      <c r="AI8" s="487"/>
      <c r="AJ8" s="483"/>
      <c r="AK8" s="483"/>
      <c r="AL8" s="484"/>
      <c r="AM8" s="537"/>
      <c r="AN8" s="282"/>
      <c r="AO8" s="283"/>
    </row>
    <row r="9" spans="1:42" s="2" customFormat="1" ht="12.75" x14ac:dyDescent="0.2">
      <c r="A9" s="569" t="s">
        <v>296</v>
      </c>
      <c r="B9" s="534"/>
      <c r="C9" s="22">
        <f>HT_Liquidität_Steuer!B12</f>
        <v>0</v>
      </c>
      <c r="D9" s="178">
        <f ca="1">HT_Liquidität_Steuer!C12</f>
        <v>0</v>
      </c>
      <c r="E9" s="178">
        <f ca="1">HT_Liquidität_Steuer!D12</f>
        <v>0</v>
      </c>
      <c r="F9" s="178">
        <f ca="1">HT_Liquidität_Steuer!E12</f>
        <v>0</v>
      </c>
      <c r="G9" s="178">
        <f ca="1">HT_Liquidität_Steuer!F12</f>
        <v>0</v>
      </c>
      <c r="H9" s="178">
        <f ca="1">HT_Liquidität_Steuer!G12</f>
        <v>0</v>
      </c>
      <c r="I9" s="178">
        <f ca="1">HT_Liquidität_Steuer!H12</f>
        <v>0</v>
      </c>
      <c r="J9" s="178">
        <f ca="1">HT_Liquidität_Steuer!I12</f>
        <v>0</v>
      </c>
      <c r="K9" s="178">
        <f ca="1">HT_Liquidität_Steuer!J12</f>
        <v>0</v>
      </c>
      <c r="L9" s="178">
        <f ca="1">HT_Liquidität_Steuer!K12</f>
        <v>0</v>
      </c>
      <c r="M9" s="178">
        <f ca="1">HT_Liquidität_Steuer!L12</f>
        <v>0</v>
      </c>
      <c r="N9" s="10">
        <f ca="1">HT_Liquidität_Steuer!M12</f>
        <v>0</v>
      </c>
      <c r="O9" s="22">
        <f ca="1">HT_Liquidität_Steuer!N12</f>
        <v>0</v>
      </c>
      <c r="P9" s="178">
        <f ca="1">HT_Liquidität_Steuer!O12</f>
        <v>0</v>
      </c>
      <c r="Q9" s="178">
        <f ca="1">HT_Liquidität_Steuer!P12</f>
        <v>0</v>
      </c>
      <c r="R9" s="178">
        <f ca="1">HT_Liquidität_Steuer!Q12</f>
        <v>0</v>
      </c>
      <c r="S9" s="178">
        <f ca="1">HT_Liquidität_Steuer!R12</f>
        <v>0</v>
      </c>
      <c r="T9" s="178">
        <f ca="1">HT_Liquidität_Steuer!S12</f>
        <v>0</v>
      </c>
      <c r="U9" s="178">
        <f ca="1">HT_Liquidität_Steuer!T12</f>
        <v>0</v>
      </c>
      <c r="V9" s="178">
        <f ca="1">HT_Liquidität_Steuer!U12</f>
        <v>0</v>
      </c>
      <c r="W9" s="178">
        <f ca="1">HT_Liquidität_Steuer!V12</f>
        <v>0</v>
      </c>
      <c r="X9" s="178">
        <f ca="1">HT_Liquidität_Steuer!W12</f>
        <v>0</v>
      </c>
      <c r="Y9" s="178">
        <f ca="1">HT_Liquidität_Steuer!X12</f>
        <v>0</v>
      </c>
      <c r="Z9" s="33">
        <f ca="1">HT_Liquidität_Steuer!Y12</f>
        <v>0</v>
      </c>
      <c r="AA9" s="22">
        <f ca="1">HT_Liquidität_Steuer!Z12</f>
        <v>0</v>
      </c>
      <c r="AB9" s="178">
        <f ca="1">HT_Liquidität_Steuer!AA12</f>
        <v>0</v>
      </c>
      <c r="AC9" s="178">
        <f ca="1">HT_Liquidität_Steuer!AB12</f>
        <v>0</v>
      </c>
      <c r="AD9" s="10">
        <f ca="1">HT_Liquidität_Steuer!AC12</f>
        <v>0</v>
      </c>
      <c r="AE9" s="22">
        <f ca="1">HT_Liquidität_Steuer!AD12</f>
        <v>0</v>
      </c>
      <c r="AF9" s="178">
        <f ca="1">HT_Liquidität_Steuer!AE12</f>
        <v>0</v>
      </c>
      <c r="AG9" s="178">
        <f ca="1">HT_Liquidität_Steuer!AF12</f>
        <v>0</v>
      </c>
      <c r="AH9" s="10">
        <f ca="1">HT_Liquidität_Steuer!AG12</f>
        <v>0</v>
      </c>
      <c r="AI9" s="22">
        <f ca="1">HT_Liquidität_Steuer!AH12</f>
        <v>0</v>
      </c>
      <c r="AJ9" s="178">
        <f ca="1">HT_Liquidität_Steuer!AI12</f>
        <v>0</v>
      </c>
      <c r="AK9" s="178">
        <f ca="1">HT_Liquidität_Steuer!AJ12</f>
        <v>0</v>
      </c>
      <c r="AL9" s="10">
        <f ca="1">HT_Liquidität_Steuer!AK12</f>
        <v>0</v>
      </c>
      <c r="AM9" s="22">
        <f ca="1">SUM(C9:AL9)</f>
        <v>0</v>
      </c>
      <c r="AN9" s="543">
        <f ca="1">HT_Liquidität_Steuer!AM11</f>
        <v>0</v>
      </c>
      <c r="AO9" s="547" t="s">
        <v>17</v>
      </c>
    </row>
    <row r="10" spans="1:42" s="2" customFormat="1" ht="12.75" x14ac:dyDescent="0.2">
      <c r="A10" s="570" t="s">
        <v>17</v>
      </c>
      <c r="B10" s="534">
        <f>IF(Art_BWA=Technik_Gültigkeit!$B$7,Bilanz!F27,Bilanz!H27)</f>
        <v>0</v>
      </c>
      <c r="C10" s="22">
        <f>IF(HT_Frühphase_Anker!B$14='Angaben zum Unternehmen'!$D$37,Finanzplan!$B10/'Angaben zum Unternehmen'!$E$37,0)</f>
        <v>0</v>
      </c>
      <c r="D10" s="178">
        <f>IF(C10=0,IF(HT_Frühphase_Anker!C$14='Angaben zum Unternehmen'!$D$37,Finanzplan!$B10/'Angaben zum Unternehmen'!$E$37,0),IF(SUM($C10:C10)=$B10,0,C10))</f>
        <v>0</v>
      </c>
      <c r="E10" s="178">
        <f>IF(D10=0,IF(HT_Frühphase_Anker!D$14='Angaben zum Unternehmen'!$D$37,Finanzplan!$B10/'Angaben zum Unternehmen'!$E$37,0),IF(SUM($C10:D10)=$B10,0,D10))</f>
        <v>0</v>
      </c>
      <c r="F10" s="178">
        <f>IF(E10=0,IF(HT_Frühphase_Anker!E$14='Angaben zum Unternehmen'!$D$37,Finanzplan!$B10/'Angaben zum Unternehmen'!$E$37,0),IF(SUM($C10:E10)=$B10,0,E10))</f>
        <v>0</v>
      </c>
      <c r="G10" s="178">
        <f>IF(F10=0,IF(HT_Frühphase_Anker!F$14='Angaben zum Unternehmen'!$D$37,Finanzplan!$B10/'Angaben zum Unternehmen'!$E$37,0),IF(SUM($C10:F10)=$B10,0,F10))</f>
        <v>0</v>
      </c>
      <c r="H10" s="178">
        <f>IF(G10=0,IF(HT_Frühphase_Anker!G$14='Angaben zum Unternehmen'!$D$37,Finanzplan!$B10/'Angaben zum Unternehmen'!$E$37,0),IF(SUM($C10:G10)=$B10,0,G10))</f>
        <v>0</v>
      </c>
      <c r="I10" s="178">
        <f>IF(H10=0,IF(HT_Frühphase_Anker!H$14='Angaben zum Unternehmen'!$D$37,Finanzplan!$B10/'Angaben zum Unternehmen'!$E$37,0),IF(SUM($C10:H10)=$B10,0,H10))</f>
        <v>0</v>
      </c>
      <c r="J10" s="178">
        <f>IF(I10=0,IF(HT_Frühphase_Anker!I$14='Angaben zum Unternehmen'!$D$37,Finanzplan!$B10/'Angaben zum Unternehmen'!$E$37,0),IF(SUM($C10:I10)=$B10,0,I10))</f>
        <v>0</v>
      </c>
      <c r="K10" s="178">
        <f>IF(J10=0,IF(HT_Frühphase_Anker!J$14='Angaben zum Unternehmen'!$D$37,Finanzplan!$B10/'Angaben zum Unternehmen'!$E$37,0),IF(SUM($C10:J10)=$B10,0,J10))</f>
        <v>0</v>
      </c>
      <c r="L10" s="178">
        <f>IF(K10=0,IF(HT_Frühphase_Anker!K$14='Angaben zum Unternehmen'!$D$37,Finanzplan!$B10/'Angaben zum Unternehmen'!$E$37,0),IF(SUM($C10:K10)=$B10,0,K10))</f>
        <v>0</v>
      </c>
      <c r="M10" s="178">
        <f>IF(L10=0,IF(HT_Frühphase_Anker!L$14='Angaben zum Unternehmen'!$D$37,Finanzplan!$B10/'Angaben zum Unternehmen'!$E$37,0),IF(SUM($C10:L10)=$B10,0,L10))</f>
        <v>0</v>
      </c>
      <c r="N10" s="10">
        <f>IF(M10=0,IF(HT_Frühphase_Anker!M$14='Angaben zum Unternehmen'!$D$37,Finanzplan!$B10/'Angaben zum Unternehmen'!$E$37,0),IF(SUM($C10:M10)=$B10,0,M10))</f>
        <v>0</v>
      </c>
      <c r="O10" s="22">
        <f>IF(N10=0,IF(HT_Frühphase_Anker!N$14='Angaben zum Unternehmen'!$D$37,Finanzplan!$B10/'Angaben zum Unternehmen'!$E$37,0),IF(SUM($C10:N10)=$B10,0,N10))</f>
        <v>0</v>
      </c>
      <c r="P10" s="178">
        <f>IF(O10=0,IF(HT_Frühphase_Anker!O$14='Angaben zum Unternehmen'!$D$37,Finanzplan!$B10/'Angaben zum Unternehmen'!$E$37,0),IF(SUM($C10:O10)=$B10,0,O10))</f>
        <v>0</v>
      </c>
      <c r="Q10" s="178">
        <f>IF(P10=0,IF(HT_Frühphase_Anker!P$14='Angaben zum Unternehmen'!$D$37,Finanzplan!$B10/'Angaben zum Unternehmen'!$E$37,0),IF(SUM($C10:P10)=$B10,0,P10))</f>
        <v>0</v>
      </c>
      <c r="R10" s="178">
        <f>IF(Q10=0,IF(HT_Frühphase_Anker!Q$14='Angaben zum Unternehmen'!$D$37,Finanzplan!$B10/'Angaben zum Unternehmen'!$E$37,0),IF(SUM($C10:Q10)=$B10,0,Q10))</f>
        <v>0</v>
      </c>
      <c r="S10" s="178">
        <f>IF(R10=0,IF(HT_Frühphase_Anker!R$14='Angaben zum Unternehmen'!$D$37,Finanzplan!$B10/'Angaben zum Unternehmen'!$E$37,0),IF(SUM($C10:R10)=$B10,0,R10))</f>
        <v>0</v>
      </c>
      <c r="T10" s="178">
        <f>IF(S10=0,IF(HT_Frühphase_Anker!S$14='Angaben zum Unternehmen'!$D$37,Finanzplan!$B10/'Angaben zum Unternehmen'!$E$37,0),IF(SUM($C10:S10)=$B10,0,S10))</f>
        <v>0</v>
      </c>
      <c r="U10" s="178">
        <f>IF(T10=0,IF(HT_Frühphase_Anker!T$14='Angaben zum Unternehmen'!$D$37,Finanzplan!$B10/'Angaben zum Unternehmen'!$E$37,0),IF(SUM($C10:T10)=$B10,0,T10))</f>
        <v>0</v>
      </c>
      <c r="V10" s="178">
        <f>IF(U10=0,IF(HT_Frühphase_Anker!U$14='Angaben zum Unternehmen'!$D$37,Finanzplan!$B10/'Angaben zum Unternehmen'!$E$37,0),IF(SUM($C10:U10)=$B10,0,U10))</f>
        <v>0</v>
      </c>
      <c r="W10" s="178">
        <f>IF(V10=0,IF(HT_Frühphase_Anker!V$14='Angaben zum Unternehmen'!$D$37,Finanzplan!$B10/'Angaben zum Unternehmen'!$E$37,0),IF(SUM($C10:V10)=$B10,0,V10))</f>
        <v>0</v>
      </c>
      <c r="X10" s="178">
        <f>IF(W10=0,IF(HT_Frühphase_Anker!W$14='Angaben zum Unternehmen'!$D$37,Finanzplan!$B10/'Angaben zum Unternehmen'!$E$37,0),IF(SUM($C10:W10)=$B10,0,W10))</f>
        <v>0</v>
      </c>
      <c r="Y10" s="178">
        <f>IF(X10=0,IF(HT_Frühphase_Anker!X$14='Angaben zum Unternehmen'!$D$37,Finanzplan!$B10/'Angaben zum Unternehmen'!$E$37,0),IF(SUM($C10:X10)=$B10,0,X10))</f>
        <v>0</v>
      </c>
      <c r="Z10" s="33">
        <f>IF(Y10=0,IF(HT_Frühphase_Anker!Y$14='Angaben zum Unternehmen'!$D$37,Finanzplan!$B10/'Angaben zum Unternehmen'!$E$37,0),IF(SUM($C10:Y10)=$B10,0,Y10))</f>
        <v>0</v>
      </c>
      <c r="AA10" s="22">
        <f>IF(Z10=0,IF(OR(HT_Frühphase_Anker!Z$14='Angaben zum Unternehmen'!$D$37,DATE(YEAR(HT_Frühphase_Anker!Z$14),MONTH(HT_Frühphase_Anker!Z$14)+1,DAY(HT_Frühphase_Anker!Z$14))='Angaben zum Unternehmen'!$D$37,DATE(YEAR(HT_Frühphase_Anker!Z$14),MONTH(HT_Frühphase_Anker!Z$14)+2,DAY(HT_Frühphase_Anker!Z$14))='Angaben zum Unternehmen'!$D$37),Finanzplan!$B10/'Angaben zum Unternehmen'!$E$37*ROUND(((HT_Frühphase_Anker!Z$15-'Angaben zum Unternehmen'!$D$37)/30),0),0),IF(SUM($C10:Z10)=$B10,0,Z10*IF(ROUND((HT_Frühphase_Anker!Z$16-(HT_Frühphase_Anker!Z$15-DATE(YEAR('Angaben zum Unternehmen'!$D$37),MONTH('Angaben zum Unternehmen'!$D$37)+'Angaben zum Unternehmen'!$E$37,0)))/30,0)&gt;ROUND(HT_Frühphase_Anker!Z$16/30,0),ROUND(HT_Frühphase_Anker!Z$16/30,0),ROUND((HT_Frühphase_Anker!Z$16-(HT_Frühphase_Anker!Y$15-DATE(YEAR('Angaben zum Unternehmen'!$D$37),MONTH('Angaben zum Unternehmen'!$D$37)+'Angaben zum Unternehmen'!$E$37,0)))/30,0))))</f>
        <v>0</v>
      </c>
      <c r="AB10" s="178">
        <f>IF(AA10=0,IF(OR(HT_Frühphase_Anker!AA$14='Angaben zum Unternehmen'!$D$37,DATE(YEAR(HT_Frühphase_Anker!AA$14),MONTH(HT_Frühphase_Anker!AA$14)+1,DAY(HT_Frühphase_Anker!AA$14))='Angaben zum Unternehmen'!$D$37,DATE(YEAR(HT_Frühphase_Anker!AA$14),MONTH(HT_Frühphase_Anker!AA$14)+2,DAY(HT_Frühphase_Anker!AA$14))='Angaben zum Unternehmen'!$D$37),Finanzplan!$B10/'Angaben zum Unternehmen'!$E$37*ROUND(((HT_Frühphase_Anker!AA$15-'Angaben zum Unternehmen'!$D$37)/30),0),0),IF(SUM($C10:AA10)=$B10,0,AA10*IF(ROUND((HT_Frühphase_Anker!AA$16-(HT_Frühphase_Anker!AA$15-DATE(YEAR('Angaben zum Unternehmen'!$D$37),MONTH('Angaben zum Unternehmen'!$D$37)+'Angaben zum Unternehmen'!$E$37,0)))/30,0)&gt;ROUND(HT_Frühphase_Anker!AA$16/30,0),ROUND(HT_Frühphase_Anker!AA$16/30,0),ROUND((HT_Frühphase_Anker!AA$16-(HT_Frühphase_Anker!Z$15-DATE(YEAR('Angaben zum Unternehmen'!$D$37),MONTH('Angaben zum Unternehmen'!$D$37)+'Angaben zum Unternehmen'!$E$37,0)))/30,0))))</f>
        <v>0</v>
      </c>
      <c r="AC10" s="178">
        <f>IF(AB10=0,IF(OR(HT_Frühphase_Anker!AB$14='Angaben zum Unternehmen'!$D$37,DATE(YEAR(HT_Frühphase_Anker!AB$14),MONTH(HT_Frühphase_Anker!AB$14)+1,DAY(HT_Frühphase_Anker!AB$14))='Angaben zum Unternehmen'!$D$37,DATE(YEAR(HT_Frühphase_Anker!AB$14),MONTH(HT_Frühphase_Anker!AB$14)+2,DAY(HT_Frühphase_Anker!AB$14))='Angaben zum Unternehmen'!$D$37),Finanzplan!$B10/'Angaben zum Unternehmen'!$E$37*ROUND(((HT_Frühphase_Anker!AB$15-'Angaben zum Unternehmen'!$D$37)/30),0),0),IF(SUM($C10:AB10)=$B10,0,AB10*IF(ROUND((HT_Frühphase_Anker!AB$16-(HT_Frühphase_Anker!AB$15-DATE(YEAR('Angaben zum Unternehmen'!$D$37),MONTH('Angaben zum Unternehmen'!$D$37)+'Angaben zum Unternehmen'!$E$37,0)))/30,0)&gt;ROUND(HT_Frühphase_Anker!AB$16/30,0),ROUND(HT_Frühphase_Anker!AB$16/30,0),ROUND((HT_Frühphase_Anker!AB$16-(HT_Frühphase_Anker!AA$15-DATE(YEAR('Angaben zum Unternehmen'!$D$37),MONTH('Angaben zum Unternehmen'!$D$37)+'Angaben zum Unternehmen'!$E$37,0)))/30,0))))</f>
        <v>0</v>
      </c>
      <c r="AD10" s="10">
        <f>IF(AC10=0,IF(OR(HT_Frühphase_Anker!AC$14='Angaben zum Unternehmen'!$D$37,DATE(YEAR(HT_Frühphase_Anker!AC$14),MONTH(HT_Frühphase_Anker!AC$14)+1,DAY(HT_Frühphase_Anker!AC$14))='Angaben zum Unternehmen'!$D$37,DATE(YEAR(HT_Frühphase_Anker!AC$14),MONTH(HT_Frühphase_Anker!AC$14)+2,DAY(HT_Frühphase_Anker!AC$14))='Angaben zum Unternehmen'!$D$37),Finanzplan!$B10/'Angaben zum Unternehmen'!$E$37*ROUND(((HT_Frühphase_Anker!AC$15-'Angaben zum Unternehmen'!$D$37)/30),0),0),IF(SUM($C10:AC10)=$B10,0,AC10*IF(ROUND((HT_Frühphase_Anker!AC$16-(HT_Frühphase_Anker!AC$15-DATE(YEAR('Angaben zum Unternehmen'!$D$37),MONTH('Angaben zum Unternehmen'!$D$37)+'Angaben zum Unternehmen'!$E$37,0)))/30,0)&gt;ROUND(HT_Frühphase_Anker!AC$16/30,0),ROUND(HT_Frühphase_Anker!AC$16/30,0),ROUND((HT_Frühphase_Anker!AC$16-(HT_Frühphase_Anker!AB$15-DATE(YEAR('Angaben zum Unternehmen'!$D$37),MONTH('Angaben zum Unternehmen'!$D$37)+'Angaben zum Unternehmen'!$E$37,0)))/30,0))))</f>
        <v>0</v>
      </c>
      <c r="AE10" s="22">
        <f>IF(AD10=0,IF(OR(HT_Frühphase_Anker!AD$14='Angaben zum Unternehmen'!$D$37,DATE(YEAR(HT_Frühphase_Anker!AD$14),MONTH(HT_Frühphase_Anker!AD$14)+1,DAY(HT_Frühphase_Anker!AD$14))='Angaben zum Unternehmen'!$D$37,DATE(YEAR(HT_Frühphase_Anker!AD$14),MONTH(HT_Frühphase_Anker!AD$14)+2,DAY(HT_Frühphase_Anker!AD$14))='Angaben zum Unternehmen'!$D$37),Finanzplan!$B10/'Angaben zum Unternehmen'!$E$37*ROUND(((HT_Frühphase_Anker!AD$15-'Angaben zum Unternehmen'!$D$37)/30),0),0),IF(SUM($C10:AD10)=$B10,0,AD10*IF(ROUND((HT_Frühphase_Anker!AD$16-(HT_Frühphase_Anker!AD$15-DATE(YEAR('Angaben zum Unternehmen'!$D$37),MONTH('Angaben zum Unternehmen'!$D$37)+'Angaben zum Unternehmen'!$E$37,0)))/30,0)&gt;ROUND(HT_Frühphase_Anker!AD$16/30,0),ROUND(HT_Frühphase_Anker!AD$16/30,0),ROUND((HT_Frühphase_Anker!AD$16-(HT_Frühphase_Anker!AC$15-DATE(YEAR('Angaben zum Unternehmen'!$D$37),MONTH('Angaben zum Unternehmen'!$D$37)+'Angaben zum Unternehmen'!$E$37,0)))/30,0))))</f>
        <v>0</v>
      </c>
      <c r="AF10" s="178">
        <f>IF(AE10=0,IF(OR(HT_Frühphase_Anker!AE$14='Angaben zum Unternehmen'!$D$37,DATE(YEAR(HT_Frühphase_Anker!AE$14),MONTH(HT_Frühphase_Anker!AE$14)+1,DAY(HT_Frühphase_Anker!AE$14))='Angaben zum Unternehmen'!$D$37,DATE(YEAR(HT_Frühphase_Anker!AE$14),MONTH(HT_Frühphase_Anker!AE$14)+2,DAY(HT_Frühphase_Anker!AE$14))='Angaben zum Unternehmen'!$D$37),Finanzplan!$B10/'Angaben zum Unternehmen'!$E$37*ROUND(((HT_Frühphase_Anker!AE$15-'Angaben zum Unternehmen'!$D$37)/30),0),0),IF(SUM($C10:AE10)=$B10,0,AE10*IF(ROUND((HT_Frühphase_Anker!AE$16-(HT_Frühphase_Anker!AE$15-DATE(YEAR('Angaben zum Unternehmen'!$D$37),MONTH('Angaben zum Unternehmen'!$D$37)+'Angaben zum Unternehmen'!$E$37,0)))/30,0)&gt;ROUND(HT_Frühphase_Anker!AE$16/30,0),ROUND(HT_Frühphase_Anker!AE$16/30,0),ROUND((HT_Frühphase_Anker!AE$16-(HT_Frühphase_Anker!AD$15-DATE(YEAR('Angaben zum Unternehmen'!$D$37),MONTH('Angaben zum Unternehmen'!$D$37)+'Angaben zum Unternehmen'!$E$37,0)))/30,0))))</f>
        <v>0</v>
      </c>
      <c r="AG10" s="178">
        <f>IF(AF10=0,IF(OR(HT_Frühphase_Anker!AF$14='Angaben zum Unternehmen'!$D$37,DATE(YEAR(HT_Frühphase_Anker!AF$14),MONTH(HT_Frühphase_Anker!AF$14)+1,DAY(HT_Frühphase_Anker!AF$14))='Angaben zum Unternehmen'!$D$37,DATE(YEAR(HT_Frühphase_Anker!AF$14),MONTH(HT_Frühphase_Anker!AF$14)+2,DAY(HT_Frühphase_Anker!AF$14))='Angaben zum Unternehmen'!$D$37),Finanzplan!$B10/'Angaben zum Unternehmen'!$E$37*ROUND(((HT_Frühphase_Anker!AF$15-'Angaben zum Unternehmen'!$D$37)/30),0),0),IF(SUM($C10:AF10)=$B10,0,AF10*IF(ROUND((HT_Frühphase_Anker!AF$16-(HT_Frühphase_Anker!AF$15-DATE(YEAR('Angaben zum Unternehmen'!$D$37),MONTH('Angaben zum Unternehmen'!$D$37)+'Angaben zum Unternehmen'!$E$37,0)))/30,0)&gt;ROUND(HT_Frühphase_Anker!AF$16/30,0),ROUND(HT_Frühphase_Anker!AF$16/30,0),ROUND((HT_Frühphase_Anker!AF$16-(HT_Frühphase_Anker!AE$15-DATE(YEAR('Angaben zum Unternehmen'!$D$37),MONTH('Angaben zum Unternehmen'!$D$37)+'Angaben zum Unternehmen'!$E$37,0)))/30,0))))</f>
        <v>0</v>
      </c>
      <c r="AH10" s="10">
        <f>IF(AG10=0,IF(OR(HT_Frühphase_Anker!AG$14='Angaben zum Unternehmen'!$D$37,DATE(YEAR(HT_Frühphase_Anker!AG$14),MONTH(HT_Frühphase_Anker!AG$14)+1,DAY(HT_Frühphase_Anker!AG$14))='Angaben zum Unternehmen'!$D$37,DATE(YEAR(HT_Frühphase_Anker!AG$14),MONTH(HT_Frühphase_Anker!AG$14)+2,DAY(HT_Frühphase_Anker!AG$14))='Angaben zum Unternehmen'!$D$37),Finanzplan!$B10/'Angaben zum Unternehmen'!$E$37*ROUND(((HT_Frühphase_Anker!AG$15-'Angaben zum Unternehmen'!$D$37)/30),0),0),IF(SUM($C10:AG10)=$B10,0,AG10*IF(ROUND((HT_Frühphase_Anker!AG$16-(HT_Frühphase_Anker!AG$15-DATE(YEAR('Angaben zum Unternehmen'!$D$37),MONTH('Angaben zum Unternehmen'!$D$37)+'Angaben zum Unternehmen'!$E$37,0)))/30,0)&gt;ROUND(HT_Frühphase_Anker!AG$16/30,0),ROUND(HT_Frühphase_Anker!AG$16/30,0),ROUND((HT_Frühphase_Anker!AG$16-(HT_Frühphase_Anker!AF$15-DATE(YEAR('Angaben zum Unternehmen'!$D$37),MONTH('Angaben zum Unternehmen'!$D$37)+'Angaben zum Unternehmen'!$E$37,0)))/30,0))))</f>
        <v>0</v>
      </c>
      <c r="AI10" s="22">
        <f>IF(AH10=0,IF(OR(HT_Frühphase_Anker!AH$14='Angaben zum Unternehmen'!$D$37,DATE(YEAR(HT_Frühphase_Anker!AH$14),MONTH(HT_Frühphase_Anker!AH$14)+1,DAY(HT_Frühphase_Anker!AH$14))='Angaben zum Unternehmen'!$D$37,DATE(YEAR(HT_Frühphase_Anker!AH$14),MONTH(HT_Frühphase_Anker!AH$14)+2,DAY(HT_Frühphase_Anker!AH$14))='Angaben zum Unternehmen'!$D$37),Finanzplan!$B10/'Angaben zum Unternehmen'!$E$37*ROUND(((HT_Frühphase_Anker!AH$15-'Angaben zum Unternehmen'!$D$37)/30),0),0),IF(SUM($C10:AH10)=$B10,0,AH10*IF(ROUND((HT_Frühphase_Anker!AH$16-(HT_Frühphase_Anker!AH$15-DATE(YEAR('Angaben zum Unternehmen'!$D$37),MONTH('Angaben zum Unternehmen'!$D$37)+'Angaben zum Unternehmen'!$E$37,0)))/30,0)&gt;ROUND(HT_Frühphase_Anker!AH$16/30,0),ROUND(HT_Frühphase_Anker!AH$16/30,0),ROUND((HT_Frühphase_Anker!AH$16-(HT_Frühphase_Anker!AG$15-DATE(YEAR('Angaben zum Unternehmen'!$D$37),MONTH('Angaben zum Unternehmen'!$D$37)+'Angaben zum Unternehmen'!$E$37,0)))/30,0))))</f>
        <v>0</v>
      </c>
      <c r="AJ10" s="178">
        <f>IF(AI10=0,IF(OR(HT_Frühphase_Anker!AI$14='Angaben zum Unternehmen'!$D$37,DATE(YEAR(HT_Frühphase_Anker!AI$14),MONTH(HT_Frühphase_Anker!AI$14)+1,DAY(HT_Frühphase_Anker!AI$14))='Angaben zum Unternehmen'!$D$37,DATE(YEAR(HT_Frühphase_Anker!AI$14),MONTH(HT_Frühphase_Anker!AI$14)+2,DAY(HT_Frühphase_Anker!AI$14))='Angaben zum Unternehmen'!$D$37),Finanzplan!$B10/'Angaben zum Unternehmen'!$E$37*ROUND(((HT_Frühphase_Anker!AI$15-'Angaben zum Unternehmen'!$D$37)/30),0),0),IF(SUM($C10:AI10)=$B10,0,AI10*IF(ROUND((HT_Frühphase_Anker!AI$16-(HT_Frühphase_Anker!AI$15-DATE(YEAR('Angaben zum Unternehmen'!$D$37),MONTH('Angaben zum Unternehmen'!$D$37)+'Angaben zum Unternehmen'!$E$37,0)))/30,0)&gt;ROUND(HT_Frühphase_Anker!AI$16/30,0),ROUND(HT_Frühphase_Anker!AI$16/30,0),ROUND((HT_Frühphase_Anker!AI$16-(HT_Frühphase_Anker!AH$15-DATE(YEAR('Angaben zum Unternehmen'!$D$37),MONTH('Angaben zum Unternehmen'!$D$37)+'Angaben zum Unternehmen'!$E$37,0)))/30,0))))</f>
        <v>0</v>
      </c>
      <c r="AK10" s="178">
        <f>IF(AJ10=0,IF(OR(HT_Frühphase_Anker!AJ$14='Angaben zum Unternehmen'!$D$37,DATE(YEAR(HT_Frühphase_Anker!AJ$14),MONTH(HT_Frühphase_Anker!AJ$14)+1,DAY(HT_Frühphase_Anker!AJ$14))='Angaben zum Unternehmen'!$D$37,DATE(YEAR(HT_Frühphase_Anker!AJ$14),MONTH(HT_Frühphase_Anker!AJ$14)+2,DAY(HT_Frühphase_Anker!AJ$14))='Angaben zum Unternehmen'!$D$37),Finanzplan!$B10/'Angaben zum Unternehmen'!$E$37*ROUND(((HT_Frühphase_Anker!AJ$15-'Angaben zum Unternehmen'!$D$37)/30),0),0),IF(SUM($C10:AJ10)=$B10,0,AJ10*IF(ROUND((HT_Frühphase_Anker!AJ$16-(HT_Frühphase_Anker!AJ$15-DATE(YEAR('Angaben zum Unternehmen'!$D$37),MONTH('Angaben zum Unternehmen'!$D$37)+'Angaben zum Unternehmen'!$E$37,0)))/30,0)&gt;ROUND(HT_Frühphase_Anker!AJ$16/30,0),ROUND(HT_Frühphase_Anker!AJ$16/30,0),ROUND((HT_Frühphase_Anker!AJ$16-(HT_Frühphase_Anker!AI$15-DATE(YEAR('Angaben zum Unternehmen'!$D$37),MONTH('Angaben zum Unternehmen'!$D$37)+'Angaben zum Unternehmen'!$E$37,0)))/30,0))))</f>
        <v>0</v>
      </c>
      <c r="AL10" s="10">
        <f>IF(AK10=0,IF(OR(HT_Frühphase_Anker!AK$14='Angaben zum Unternehmen'!$D$37,DATE(YEAR(HT_Frühphase_Anker!AK$14),MONTH(HT_Frühphase_Anker!AK$14)+1,DAY(HT_Frühphase_Anker!AK$14))='Angaben zum Unternehmen'!$D$37,DATE(YEAR(HT_Frühphase_Anker!AK$14),MONTH(HT_Frühphase_Anker!AK$14)+2,DAY(HT_Frühphase_Anker!AK$14))='Angaben zum Unternehmen'!$D$37),Finanzplan!$B10/'Angaben zum Unternehmen'!$E$37*ROUND(((HT_Frühphase_Anker!AK$15-'Angaben zum Unternehmen'!$D$37)/30),0),0),IF(SUM($C10:AK10)=$B10,0,AK10*IF(ROUND((HT_Frühphase_Anker!AK$16-(HT_Frühphase_Anker!AK$15-DATE(YEAR('Angaben zum Unternehmen'!$D$37),MONTH('Angaben zum Unternehmen'!$D$37)+'Angaben zum Unternehmen'!$E$37,0)))/30,0)&gt;ROUND(HT_Frühphase_Anker!AK$16/30,0),ROUND(HT_Frühphase_Anker!AK$16/30,0),ROUND((HT_Frühphase_Anker!AK$16-(HT_Frühphase_Anker!AJ$15-DATE(YEAR('Angaben zum Unternehmen'!$D$37),MONTH('Angaben zum Unternehmen'!$D$37)+'Angaben zum Unternehmen'!$E$37,0)))/30,0))))</f>
        <v>0</v>
      </c>
      <c r="AM10" s="22">
        <f t="shared" ref="AM10:AM28" si="2">SUM(C10:AL10)</f>
        <v>0</v>
      </c>
      <c r="AN10" s="543">
        <f>B10-AM10</f>
        <v>0</v>
      </c>
      <c r="AO10" s="547" t="s">
        <v>17</v>
      </c>
    </row>
    <row r="11" spans="1:42" s="2" customFormat="1" ht="12.75" x14ac:dyDescent="0.2">
      <c r="A11" s="569" t="s">
        <v>319</v>
      </c>
      <c r="B11" s="534"/>
      <c r="C11" s="22">
        <f>'Plan - Rohertrag'!B23</f>
        <v>0</v>
      </c>
      <c r="D11" s="178">
        <f>'Plan - Rohertrag'!C23</f>
        <v>0</v>
      </c>
      <c r="E11" s="178">
        <f>'Plan - Rohertrag'!D23</f>
        <v>0</v>
      </c>
      <c r="F11" s="178">
        <f>'Plan - Rohertrag'!E23</f>
        <v>0</v>
      </c>
      <c r="G11" s="178">
        <f>'Plan - Rohertrag'!F23</f>
        <v>0</v>
      </c>
      <c r="H11" s="178">
        <f>'Plan - Rohertrag'!G23</f>
        <v>0</v>
      </c>
      <c r="I11" s="178">
        <f>'Plan - Rohertrag'!H23</f>
        <v>0</v>
      </c>
      <c r="J11" s="178">
        <f>'Plan - Rohertrag'!I23</f>
        <v>0</v>
      </c>
      <c r="K11" s="178">
        <f>'Plan - Rohertrag'!J23</f>
        <v>0</v>
      </c>
      <c r="L11" s="178">
        <f>'Plan - Rohertrag'!K23</f>
        <v>0</v>
      </c>
      <c r="M11" s="178">
        <f>'Plan - Rohertrag'!L23</f>
        <v>0</v>
      </c>
      <c r="N11" s="10">
        <f>'Plan - Rohertrag'!M23</f>
        <v>0</v>
      </c>
      <c r="O11" s="22">
        <f>'Plan - Rohertrag'!N23</f>
        <v>0</v>
      </c>
      <c r="P11" s="178">
        <f>'Plan - Rohertrag'!O23</f>
        <v>0</v>
      </c>
      <c r="Q11" s="178">
        <f>'Plan - Rohertrag'!P23</f>
        <v>0</v>
      </c>
      <c r="R11" s="178">
        <f>'Plan - Rohertrag'!Q23</f>
        <v>0</v>
      </c>
      <c r="S11" s="178">
        <f>'Plan - Rohertrag'!R23</f>
        <v>0</v>
      </c>
      <c r="T11" s="178">
        <f>'Plan - Rohertrag'!S23</f>
        <v>0</v>
      </c>
      <c r="U11" s="178">
        <f>'Plan - Rohertrag'!T23</f>
        <v>0</v>
      </c>
      <c r="V11" s="178">
        <f>'Plan - Rohertrag'!U23</f>
        <v>0</v>
      </c>
      <c r="W11" s="178">
        <f>'Plan - Rohertrag'!V23</f>
        <v>0</v>
      </c>
      <c r="X11" s="178">
        <f>'Plan - Rohertrag'!W23</f>
        <v>0</v>
      </c>
      <c r="Y11" s="178">
        <f>'Plan - Rohertrag'!X23</f>
        <v>0</v>
      </c>
      <c r="Z11" s="33">
        <f>'Plan - Rohertrag'!Y23</f>
        <v>0</v>
      </c>
      <c r="AA11" s="22">
        <f>'Plan - Rohertrag'!Z23</f>
        <v>0</v>
      </c>
      <c r="AB11" s="178">
        <f>'Plan - Rohertrag'!AA23</f>
        <v>0</v>
      </c>
      <c r="AC11" s="178">
        <f>'Plan - Rohertrag'!AB23</f>
        <v>0</v>
      </c>
      <c r="AD11" s="10">
        <f>'Plan - Rohertrag'!AC23</f>
        <v>0</v>
      </c>
      <c r="AE11" s="22">
        <f>'Plan - Rohertrag'!AD23</f>
        <v>0</v>
      </c>
      <c r="AF11" s="178">
        <f>'Plan - Rohertrag'!AE23</f>
        <v>0</v>
      </c>
      <c r="AG11" s="178">
        <f>'Plan - Rohertrag'!AF23</f>
        <v>0</v>
      </c>
      <c r="AH11" s="10">
        <f>'Plan - Rohertrag'!AG23</f>
        <v>0</v>
      </c>
      <c r="AI11" s="22">
        <f>'Plan - Rohertrag'!AH23</f>
        <v>0</v>
      </c>
      <c r="AJ11" s="178">
        <f>'Plan - Rohertrag'!AI23</f>
        <v>0</v>
      </c>
      <c r="AK11" s="178">
        <f>'Plan - Rohertrag'!AJ23</f>
        <v>0</v>
      </c>
      <c r="AL11" s="10">
        <f>'Plan - Rohertrag'!AK23</f>
        <v>0</v>
      </c>
      <c r="AM11" s="22">
        <f t="shared" si="2"/>
        <v>0</v>
      </c>
      <c r="AN11" s="543">
        <f>B11-AM11+GuV!F21+GuV!J21+GuV!L21+GuV!N21+GuV!P21</f>
        <v>0</v>
      </c>
      <c r="AO11" s="547" t="s">
        <v>351</v>
      </c>
      <c r="AP11" s="528"/>
    </row>
    <row r="12" spans="1:42" s="2" customFormat="1" ht="12.75" x14ac:dyDescent="0.2">
      <c r="A12" s="570" t="s">
        <v>342</v>
      </c>
      <c r="B12" s="535"/>
      <c r="C12" s="42">
        <f>'Plan - Rohertrag'!B22</f>
        <v>0</v>
      </c>
      <c r="D12" s="336">
        <f ca="1">'Plan - Rohertrag'!C22</f>
        <v>0</v>
      </c>
      <c r="E12" s="336">
        <f ca="1">'Plan - Rohertrag'!D22</f>
        <v>0</v>
      </c>
      <c r="F12" s="336">
        <f ca="1">'Plan - Rohertrag'!E22</f>
        <v>0</v>
      </c>
      <c r="G12" s="336">
        <f ca="1">'Plan - Rohertrag'!F22</f>
        <v>0</v>
      </c>
      <c r="H12" s="336">
        <f ca="1">'Plan - Rohertrag'!G22</f>
        <v>0</v>
      </c>
      <c r="I12" s="336">
        <f ca="1">'Plan - Rohertrag'!H22</f>
        <v>0</v>
      </c>
      <c r="J12" s="336">
        <f ca="1">'Plan - Rohertrag'!I22</f>
        <v>0</v>
      </c>
      <c r="K12" s="336">
        <f ca="1">'Plan - Rohertrag'!J22</f>
        <v>0</v>
      </c>
      <c r="L12" s="336">
        <f ca="1">'Plan - Rohertrag'!K22</f>
        <v>0</v>
      </c>
      <c r="M12" s="336">
        <f ca="1">'Plan - Rohertrag'!L22</f>
        <v>0</v>
      </c>
      <c r="N12" s="355">
        <f ca="1">'Plan - Rohertrag'!M22</f>
        <v>0</v>
      </c>
      <c r="O12" s="42">
        <f ca="1">'Plan - Rohertrag'!N22</f>
        <v>0</v>
      </c>
      <c r="P12" s="336">
        <f ca="1">'Plan - Rohertrag'!O22</f>
        <v>0</v>
      </c>
      <c r="Q12" s="336">
        <f ca="1">'Plan - Rohertrag'!P22</f>
        <v>0</v>
      </c>
      <c r="R12" s="336">
        <f ca="1">'Plan - Rohertrag'!Q22</f>
        <v>0</v>
      </c>
      <c r="S12" s="336">
        <f ca="1">'Plan - Rohertrag'!R22</f>
        <v>0</v>
      </c>
      <c r="T12" s="336">
        <f ca="1">'Plan - Rohertrag'!S22</f>
        <v>0</v>
      </c>
      <c r="U12" s="336">
        <f ca="1">'Plan - Rohertrag'!T22</f>
        <v>0</v>
      </c>
      <c r="V12" s="336">
        <f ca="1">'Plan - Rohertrag'!U22</f>
        <v>0</v>
      </c>
      <c r="W12" s="336">
        <f ca="1">'Plan - Rohertrag'!V22</f>
        <v>0</v>
      </c>
      <c r="X12" s="336">
        <f ca="1">'Plan - Rohertrag'!W22</f>
        <v>0</v>
      </c>
      <c r="Y12" s="336">
        <f ca="1">'Plan - Rohertrag'!X22</f>
        <v>0</v>
      </c>
      <c r="Z12" s="342">
        <f ca="1">'Plan - Rohertrag'!Y22</f>
        <v>0</v>
      </c>
      <c r="AA12" s="42">
        <f ca="1">'Plan - Rohertrag'!Z22</f>
        <v>0</v>
      </c>
      <c r="AB12" s="336">
        <f ca="1">'Plan - Rohertrag'!AA22</f>
        <v>0</v>
      </c>
      <c r="AC12" s="336">
        <f ca="1">'Plan - Rohertrag'!AB22</f>
        <v>0</v>
      </c>
      <c r="AD12" s="355">
        <f ca="1">'Plan - Rohertrag'!AC22</f>
        <v>0</v>
      </c>
      <c r="AE12" s="42">
        <f ca="1">'Plan - Rohertrag'!AD22</f>
        <v>0</v>
      </c>
      <c r="AF12" s="336">
        <f ca="1">'Plan - Rohertrag'!AE22</f>
        <v>0</v>
      </c>
      <c r="AG12" s="336">
        <f ca="1">'Plan - Rohertrag'!AF22</f>
        <v>0</v>
      </c>
      <c r="AH12" s="355">
        <f ca="1">'Plan - Rohertrag'!AG22</f>
        <v>0</v>
      </c>
      <c r="AI12" s="42">
        <f ca="1">'Plan - Rohertrag'!AH22</f>
        <v>0</v>
      </c>
      <c r="AJ12" s="336">
        <f ca="1">'Plan - Rohertrag'!AI22</f>
        <v>0</v>
      </c>
      <c r="AK12" s="336">
        <f ca="1">'Plan - Rohertrag'!AJ22</f>
        <v>0</v>
      </c>
      <c r="AL12" s="355">
        <f ca="1">'Plan - Rohertrag'!AK22</f>
        <v>0</v>
      </c>
      <c r="AM12" s="22">
        <f t="shared" ca="1" si="2"/>
        <v>0</v>
      </c>
      <c r="AN12" s="543">
        <f ca="1">B12-AM12+GuV!F22+GuV!J22+GuV!L22+GuV!N22+GuV!P22</f>
        <v>0</v>
      </c>
      <c r="AO12" s="547" t="s">
        <v>351</v>
      </c>
      <c r="AP12" s="528"/>
    </row>
    <row r="13" spans="1:42" s="2" customFormat="1" ht="12.75" x14ac:dyDescent="0.2">
      <c r="A13" s="569" t="s">
        <v>330</v>
      </c>
      <c r="B13" s="534"/>
      <c r="C13" s="22">
        <f>'Plan - Neutrales Ergebnis'!B9</f>
        <v>0</v>
      </c>
      <c r="D13" s="178">
        <f>'Plan - Neutrales Ergebnis'!C9</f>
        <v>0</v>
      </c>
      <c r="E13" s="178">
        <f>'Plan - Neutrales Ergebnis'!D9</f>
        <v>0</v>
      </c>
      <c r="F13" s="178">
        <f>'Plan - Neutrales Ergebnis'!E9</f>
        <v>0</v>
      </c>
      <c r="G13" s="178">
        <f>'Plan - Neutrales Ergebnis'!F9</f>
        <v>0</v>
      </c>
      <c r="H13" s="178">
        <f>'Plan - Neutrales Ergebnis'!G9</f>
        <v>0</v>
      </c>
      <c r="I13" s="178">
        <f>'Plan - Neutrales Ergebnis'!H9</f>
        <v>0</v>
      </c>
      <c r="J13" s="178">
        <f>'Plan - Neutrales Ergebnis'!I9</f>
        <v>0</v>
      </c>
      <c r="K13" s="178">
        <f>'Plan - Neutrales Ergebnis'!J9</f>
        <v>0</v>
      </c>
      <c r="L13" s="178">
        <f>'Plan - Neutrales Ergebnis'!K9</f>
        <v>0</v>
      </c>
      <c r="M13" s="178">
        <f>'Plan - Neutrales Ergebnis'!L9</f>
        <v>0</v>
      </c>
      <c r="N13" s="10">
        <f>'Plan - Neutrales Ergebnis'!M9</f>
        <v>0</v>
      </c>
      <c r="O13" s="22">
        <f>'Plan - Neutrales Ergebnis'!N9</f>
        <v>0</v>
      </c>
      <c r="P13" s="178">
        <f>'Plan - Neutrales Ergebnis'!O9</f>
        <v>0</v>
      </c>
      <c r="Q13" s="178">
        <f>'Plan - Neutrales Ergebnis'!P9</f>
        <v>0</v>
      </c>
      <c r="R13" s="178">
        <f>'Plan - Neutrales Ergebnis'!Q9</f>
        <v>0</v>
      </c>
      <c r="S13" s="178">
        <f>'Plan - Neutrales Ergebnis'!R9</f>
        <v>0</v>
      </c>
      <c r="T13" s="178">
        <f>'Plan - Neutrales Ergebnis'!S9</f>
        <v>0</v>
      </c>
      <c r="U13" s="178">
        <f>'Plan - Neutrales Ergebnis'!T9</f>
        <v>0</v>
      </c>
      <c r="V13" s="178">
        <f>'Plan - Neutrales Ergebnis'!U9</f>
        <v>0</v>
      </c>
      <c r="W13" s="178">
        <f>'Plan - Neutrales Ergebnis'!V9</f>
        <v>0</v>
      </c>
      <c r="X13" s="178">
        <f>'Plan - Neutrales Ergebnis'!W9</f>
        <v>0</v>
      </c>
      <c r="Y13" s="178">
        <f>'Plan - Neutrales Ergebnis'!X9</f>
        <v>0</v>
      </c>
      <c r="Z13" s="33">
        <f>'Plan - Neutrales Ergebnis'!Y9</f>
        <v>0</v>
      </c>
      <c r="AA13" s="22">
        <f>'Plan - Neutrales Ergebnis'!Z9</f>
        <v>0</v>
      </c>
      <c r="AB13" s="178">
        <f>'Plan - Neutrales Ergebnis'!AA9</f>
        <v>0</v>
      </c>
      <c r="AC13" s="178">
        <f>'Plan - Neutrales Ergebnis'!AB9</f>
        <v>0</v>
      </c>
      <c r="AD13" s="10">
        <f>'Plan - Neutrales Ergebnis'!AC9</f>
        <v>0</v>
      </c>
      <c r="AE13" s="22">
        <f>'Plan - Neutrales Ergebnis'!AD9</f>
        <v>0</v>
      </c>
      <c r="AF13" s="178">
        <f>'Plan - Neutrales Ergebnis'!AE9</f>
        <v>0</v>
      </c>
      <c r="AG13" s="178">
        <f>'Plan - Neutrales Ergebnis'!AF9</f>
        <v>0</v>
      </c>
      <c r="AH13" s="10">
        <f>'Plan - Neutrales Ergebnis'!AG9</f>
        <v>0</v>
      </c>
      <c r="AI13" s="22">
        <f>'Plan - Neutrales Ergebnis'!AH9</f>
        <v>0</v>
      </c>
      <c r="AJ13" s="178">
        <f>'Plan - Neutrales Ergebnis'!AI9</f>
        <v>0</v>
      </c>
      <c r="AK13" s="178">
        <f>'Plan - Neutrales Ergebnis'!AJ9</f>
        <v>0</v>
      </c>
      <c r="AL13" s="10">
        <f>'Plan - Neutrales Ergebnis'!AK9</f>
        <v>0</v>
      </c>
      <c r="AM13" s="22">
        <f t="shared" si="2"/>
        <v>0</v>
      </c>
      <c r="AN13" s="543">
        <f>B13-AM13+'Plan - Neutrales Ergebnis'!AL9+'Plan - Neutrales Ergebnis'!AM9+'Plan - Neutrales Ergebnis'!AN9+'Plan - Neutrales Ergebnis'!AO9+'Plan - Neutrales Ergebnis'!AP9</f>
        <v>0</v>
      </c>
      <c r="AO13" s="547" t="s">
        <v>351</v>
      </c>
      <c r="AP13" s="528"/>
    </row>
    <row r="14" spans="1:42" s="2" customFormat="1" ht="12.75" x14ac:dyDescent="0.2">
      <c r="A14" s="569" t="s">
        <v>329</v>
      </c>
      <c r="B14" s="534"/>
      <c r="C14" s="22">
        <f>'Plan - Neutrales Ergebnis'!B10</f>
        <v>0</v>
      </c>
      <c r="D14" s="178">
        <f>'Plan - Neutrales Ergebnis'!C10</f>
        <v>0</v>
      </c>
      <c r="E14" s="178">
        <f>'Plan - Neutrales Ergebnis'!D10</f>
        <v>0</v>
      </c>
      <c r="F14" s="178">
        <f>'Plan - Neutrales Ergebnis'!E10</f>
        <v>0</v>
      </c>
      <c r="G14" s="178">
        <f>'Plan - Neutrales Ergebnis'!F10</f>
        <v>0</v>
      </c>
      <c r="H14" s="178">
        <f>'Plan - Neutrales Ergebnis'!G10</f>
        <v>0</v>
      </c>
      <c r="I14" s="178">
        <f>'Plan - Neutrales Ergebnis'!H10</f>
        <v>0</v>
      </c>
      <c r="J14" s="178">
        <f>'Plan - Neutrales Ergebnis'!I10</f>
        <v>0</v>
      </c>
      <c r="K14" s="178">
        <f>'Plan - Neutrales Ergebnis'!J10</f>
        <v>0</v>
      </c>
      <c r="L14" s="178">
        <f>'Plan - Neutrales Ergebnis'!K10</f>
        <v>0</v>
      </c>
      <c r="M14" s="178">
        <f>'Plan - Neutrales Ergebnis'!L10</f>
        <v>0</v>
      </c>
      <c r="N14" s="10">
        <f>'Plan - Neutrales Ergebnis'!M10</f>
        <v>0</v>
      </c>
      <c r="O14" s="22">
        <f>'Plan - Neutrales Ergebnis'!N10</f>
        <v>0</v>
      </c>
      <c r="P14" s="178">
        <f>'Plan - Neutrales Ergebnis'!O10</f>
        <v>0</v>
      </c>
      <c r="Q14" s="178">
        <f>'Plan - Neutrales Ergebnis'!P10</f>
        <v>0</v>
      </c>
      <c r="R14" s="178">
        <f>'Plan - Neutrales Ergebnis'!Q10</f>
        <v>0</v>
      </c>
      <c r="S14" s="178">
        <f>'Plan - Neutrales Ergebnis'!R10</f>
        <v>0</v>
      </c>
      <c r="T14" s="178">
        <f>'Plan - Neutrales Ergebnis'!S10</f>
        <v>0</v>
      </c>
      <c r="U14" s="178">
        <f>'Plan - Neutrales Ergebnis'!T10</f>
        <v>0</v>
      </c>
      <c r="V14" s="178">
        <f>'Plan - Neutrales Ergebnis'!U10</f>
        <v>0</v>
      </c>
      <c r="W14" s="178">
        <f>'Plan - Neutrales Ergebnis'!V10</f>
        <v>0</v>
      </c>
      <c r="X14" s="178">
        <f>'Plan - Neutrales Ergebnis'!W10</f>
        <v>0</v>
      </c>
      <c r="Y14" s="178">
        <f>'Plan - Neutrales Ergebnis'!X10</f>
        <v>0</v>
      </c>
      <c r="Z14" s="33">
        <f>'Plan - Neutrales Ergebnis'!Y10</f>
        <v>0</v>
      </c>
      <c r="AA14" s="22">
        <f>'Plan - Neutrales Ergebnis'!Z10</f>
        <v>0</v>
      </c>
      <c r="AB14" s="178">
        <f>'Plan - Neutrales Ergebnis'!AA10</f>
        <v>0</v>
      </c>
      <c r="AC14" s="178">
        <f>'Plan - Neutrales Ergebnis'!AB10</f>
        <v>0</v>
      </c>
      <c r="AD14" s="10">
        <f>'Plan - Neutrales Ergebnis'!AC10</f>
        <v>0</v>
      </c>
      <c r="AE14" s="22">
        <f>'Plan - Neutrales Ergebnis'!AD10</f>
        <v>0</v>
      </c>
      <c r="AF14" s="178">
        <f>'Plan - Neutrales Ergebnis'!AE10</f>
        <v>0</v>
      </c>
      <c r="AG14" s="178">
        <f>'Plan - Neutrales Ergebnis'!AF10</f>
        <v>0</v>
      </c>
      <c r="AH14" s="10">
        <f>'Plan - Neutrales Ergebnis'!AG10</f>
        <v>0</v>
      </c>
      <c r="AI14" s="22">
        <f>'Plan - Neutrales Ergebnis'!AH10</f>
        <v>0</v>
      </c>
      <c r="AJ14" s="178">
        <f>'Plan - Neutrales Ergebnis'!AI10</f>
        <v>0</v>
      </c>
      <c r="AK14" s="178">
        <f>'Plan - Neutrales Ergebnis'!AJ10</f>
        <v>0</v>
      </c>
      <c r="AL14" s="10">
        <f>'Plan - Neutrales Ergebnis'!AK10</f>
        <v>0</v>
      </c>
      <c r="AM14" s="22">
        <f t="shared" si="2"/>
        <v>0</v>
      </c>
      <c r="AN14" s="543">
        <f>B14-AM14+'Plan - Neutrales Ergebnis'!AL10+'Plan - Neutrales Ergebnis'!AM10+'Plan - Neutrales Ergebnis'!AN10+'Plan - Neutrales Ergebnis'!AO10+'Plan - Neutrales Ergebnis'!AP10</f>
        <v>0</v>
      </c>
      <c r="AO14" s="547" t="s">
        <v>351</v>
      </c>
      <c r="AP14" s="528"/>
    </row>
    <row r="15" spans="1:42" s="2" customFormat="1" ht="12.75" x14ac:dyDescent="0.2">
      <c r="A15" s="569" t="s">
        <v>331</v>
      </c>
      <c r="B15" s="534"/>
      <c r="C15" s="22">
        <f>'Plan - Neutrales Ergebnis'!B11</f>
        <v>0</v>
      </c>
      <c r="D15" s="178">
        <f>'Plan - Neutrales Ergebnis'!C11</f>
        <v>0</v>
      </c>
      <c r="E15" s="178">
        <f>'Plan - Neutrales Ergebnis'!D11</f>
        <v>0</v>
      </c>
      <c r="F15" s="178">
        <f>'Plan - Neutrales Ergebnis'!E11</f>
        <v>0</v>
      </c>
      <c r="G15" s="178">
        <f>'Plan - Neutrales Ergebnis'!F11</f>
        <v>0</v>
      </c>
      <c r="H15" s="178">
        <f>'Plan - Neutrales Ergebnis'!G11</f>
        <v>0</v>
      </c>
      <c r="I15" s="178">
        <f>'Plan - Neutrales Ergebnis'!H11</f>
        <v>0</v>
      </c>
      <c r="J15" s="178">
        <f>'Plan - Neutrales Ergebnis'!I11</f>
        <v>0</v>
      </c>
      <c r="K15" s="178">
        <f>'Plan - Neutrales Ergebnis'!J11</f>
        <v>0</v>
      </c>
      <c r="L15" s="178">
        <f>'Plan - Neutrales Ergebnis'!K11</f>
        <v>0</v>
      </c>
      <c r="M15" s="178">
        <f>'Plan - Neutrales Ergebnis'!L11</f>
        <v>0</v>
      </c>
      <c r="N15" s="10">
        <f>'Plan - Neutrales Ergebnis'!M11</f>
        <v>0</v>
      </c>
      <c r="O15" s="22">
        <f>'Plan - Neutrales Ergebnis'!N11</f>
        <v>0</v>
      </c>
      <c r="P15" s="178">
        <f>'Plan - Neutrales Ergebnis'!O11</f>
        <v>0</v>
      </c>
      <c r="Q15" s="178">
        <f>'Plan - Neutrales Ergebnis'!P11</f>
        <v>0</v>
      </c>
      <c r="R15" s="178">
        <f>'Plan - Neutrales Ergebnis'!Q11</f>
        <v>0</v>
      </c>
      <c r="S15" s="178">
        <f>'Plan - Neutrales Ergebnis'!R11</f>
        <v>0</v>
      </c>
      <c r="T15" s="178">
        <f>'Plan - Neutrales Ergebnis'!S11</f>
        <v>0</v>
      </c>
      <c r="U15" s="178">
        <f>'Plan - Neutrales Ergebnis'!T11</f>
        <v>0</v>
      </c>
      <c r="V15" s="178">
        <f>'Plan - Neutrales Ergebnis'!U11</f>
        <v>0</v>
      </c>
      <c r="W15" s="178">
        <f>'Plan - Neutrales Ergebnis'!V11</f>
        <v>0</v>
      </c>
      <c r="X15" s="178">
        <f>'Plan - Neutrales Ergebnis'!W11</f>
        <v>0</v>
      </c>
      <c r="Y15" s="178">
        <f>'Plan - Neutrales Ergebnis'!X11</f>
        <v>0</v>
      </c>
      <c r="Z15" s="33">
        <f>'Plan - Neutrales Ergebnis'!Y11</f>
        <v>0</v>
      </c>
      <c r="AA15" s="22">
        <f>'Plan - Neutrales Ergebnis'!Z11</f>
        <v>0</v>
      </c>
      <c r="AB15" s="178">
        <f>'Plan - Neutrales Ergebnis'!AA11</f>
        <v>0</v>
      </c>
      <c r="AC15" s="178">
        <f>'Plan - Neutrales Ergebnis'!AB11</f>
        <v>0</v>
      </c>
      <c r="AD15" s="10">
        <f>'Plan - Neutrales Ergebnis'!AC11</f>
        <v>0</v>
      </c>
      <c r="AE15" s="22">
        <f>'Plan - Neutrales Ergebnis'!AD11</f>
        <v>0</v>
      </c>
      <c r="AF15" s="178">
        <f>'Plan - Neutrales Ergebnis'!AE11</f>
        <v>0</v>
      </c>
      <c r="AG15" s="178">
        <f>'Plan - Neutrales Ergebnis'!AF11</f>
        <v>0</v>
      </c>
      <c r="AH15" s="10">
        <f>'Plan - Neutrales Ergebnis'!AG11</f>
        <v>0</v>
      </c>
      <c r="AI15" s="22">
        <f>'Plan - Neutrales Ergebnis'!AH11</f>
        <v>0</v>
      </c>
      <c r="AJ15" s="178">
        <f>'Plan - Neutrales Ergebnis'!AI11</f>
        <v>0</v>
      </c>
      <c r="AK15" s="178">
        <f>'Plan - Neutrales Ergebnis'!AJ11</f>
        <v>0</v>
      </c>
      <c r="AL15" s="10">
        <f>'Plan - Neutrales Ergebnis'!AK11</f>
        <v>0</v>
      </c>
      <c r="AM15" s="22">
        <f t="shared" si="2"/>
        <v>0</v>
      </c>
      <c r="AN15" s="543">
        <f>B15-AM15+'Plan - Neutrales Ergebnis'!AL11+'Plan - Neutrales Ergebnis'!AM11+'Plan - Neutrales Ergebnis'!AN11+'Plan - Neutrales Ergebnis'!AO11+'Plan - Neutrales Ergebnis'!AP11</f>
        <v>0</v>
      </c>
      <c r="AO15" s="547" t="s">
        <v>351</v>
      </c>
      <c r="AP15" s="528"/>
    </row>
    <row r="16" spans="1:42" s="2" customFormat="1" ht="12.75" x14ac:dyDescent="0.2">
      <c r="A16" s="569" t="s">
        <v>297</v>
      </c>
      <c r="B16" s="534"/>
      <c r="C16" s="22">
        <f>'Plan - Neutrales Ergebnis'!B14</f>
        <v>0</v>
      </c>
      <c r="D16" s="178">
        <f>'Plan - Neutrales Ergebnis'!C14</f>
        <v>0</v>
      </c>
      <c r="E16" s="178">
        <f>'Plan - Neutrales Ergebnis'!D14</f>
        <v>0</v>
      </c>
      <c r="F16" s="178">
        <f>'Plan - Neutrales Ergebnis'!E14</f>
        <v>0</v>
      </c>
      <c r="G16" s="178">
        <f>'Plan - Neutrales Ergebnis'!F14</f>
        <v>0</v>
      </c>
      <c r="H16" s="178">
        <f>'Plan - Neutrales Ergebnis'!G14</f>
        <v>0</v>
      </c>
      <c r="I16" s="178">
        <f>'Plan - Neutrales Ergebnis'!H14</f>
        <v>0</v>
      </c>
      <c r="J16" s="178">
        <f>'Plan - Neutrales Ergebnis'!I14</f>
        <v>0</v>
      </c>
      <c r="K16" s="178">
        <f>'Plan - Neutrales Ergebnis'!J14</f>
        <v>0</v>
      </c>
      <c r="L16" s="178">
        <f>'Plan - Neutrales Ergebnis'!K14</f>
        <v>0</v>
      </c>
      <c r="M16" s="178">
        <f>'Plan - Neutrales Ergebnis'!L14</f>
        <v>0</v>
      </c>
      <c r="N16" s="10">
        <f>'Plan - Neutrales Ergebnis'!M14</f>
        <v>0</v>
      </c>
      <c r="O16" s="22">
        <f>'Plan - Neutrales Ergebnis'!N14</f>
        <v>0</v>
      </c>
      <c r="P16" s="178">
        <f>'Plan - Neutrales Ergebnis'!O14</f>
        <v>0</v>
      </c>
      <c r="Q16" s="178">
        <f>'Plan - Neutrales Ergebnis'!P14</f>
        <v>0</v>
      </c>
      <c r="R16" s="178">
        <f>'Plan - Neutrales Ergebnis'!Q14</f>
        <v>0</v>
      </c>
      <c r="S16" s="178">
        <f>'Plan - Neutrales Ergebnis'!R14</f>
        <v>0</v>
      </c>
      <c r="T16" s="178">
        <f>'Plan - Neutrales Ergebnis'!S14</f>
        <v>0</v>
      </c>
      <c r="U16" s="178">
        <f>'Plan - Neutrales Ergebnis'!T14</f>
        <v>0</v>
      </c>
      <c r="V16" s="178">
        <f>'Plan - Neutrales Ergebnis'!U14</f>
        <v>0</v>
      </c>
      <c r="W16" s="178">
        <f>'Plan - Neutrales Ergebnis'!V14</f>
        <v>0</v>
      </c>
      <c r="X16" s="178">
        <f>'Plan - Neutrales Ergebnis'!W14</f>
        <v>0</v>
      </c>
      <c r="Y16" s="178">
        <f>'Plan - Neutrales Ergebnis'!X14</f>
        <v>0</v>
      </c>
      <c r="Z16" s="33">
        <f>'Plan - Neutrales Ergebnis'!Y14</f>
        <v>0</v>
      </c>
      <c r="AA16" s="22">
        <f>'Plan - Neutrales Ergebnis'!Z14</f>
        <v>0</v>
      </c>
      <c r="AB16" s="178">
        <f>'Plan - Neutrales Ergebnis'!AA14</f>
        <v>0</v>
      </c>
      <c r="AC16" s="178">
        <f>'Plan - Neutrales Ergebnis'!AB14</f>
        <v>0</v>
      </c>
      <c r="AD16" s="10">
        <f>'Plan - Neutrales Ergebnis'!AC14</f>
        <v>0</v>
      </c>
      <c r="AE16" s="22">
        <f>'Plan - Neutrales Ergebnis'!AD14</f>
        <v>0</v>
      </c>
      <c r="AF16" s="178">
        <f>'Plan - Neutrales Ergebnis'!AE14</f>
        <v>0</v>
      </c>
      <c r="AG16" s="178">
        <f>'Plan - Neutrales Ergebnis'!AF14</f>
        <v>0</v>
      </c>
      <c r="AH16" s="10">
        <f>'Plan - Neutrales Ergebnis'!AG14</f>
        <v>0</v>
      </c>
      <c r="AI16" s="22">
        <f>'Plan - Neutrales Ergebnis'!AH14</f>
        <v>0</v>
      </c>
      <c r="AJ16" s="178">
        <f>'Plan - Neutrales Ergebnis'!AI14</f>
        <v>0</v>
      </c>
      <c r="AK16" s="178">
        <f>'Plan - Neutrales Ergebnis'!AJ14</f>
        <v>0</v>
      </c>
      <c r="AL16" s="10">
        <f>'Plan - Neutrales Ergebnis'!AK14</f>
        <v>0</v>
      </c>
      <c r="AM16" s="22">
        <f t="shared" si="2"/>
        <v>0</v>
      </c>
      <c r="AN16" s="543">
        <f>B16-AM16+'Plan - Neutrales Ergebnis'!AL14+'Plan - Neutrales Ergebnis'!AM14+'Plan - Neutrales Ergebnis'!AN14+'Plan - Neutrales Ergebnis'!AO14+'Plan - Neutrales Ergebnis'!AP14</f>
        <v>0</v>
      </c>
      <c r="AO16" s="547" t="s">
        <v>351</v>
      </c>
      <c r="AP16" s="528"/>
    </row>
    <row r="17" spans="1:41" s="2" customFormat="1" ht="12.75" x14ac:dyDescent="0.2">
      <c r="A17" s="570" t="s">
        <v>320</v>
      </c>
      <c r="B17" s="534">
        <f>IF(Art_BWA=Technik_Gültigkeit!$B$7,Bilanz!F25,Bilanz!H25)</f>
        <v>0</v>
      </c>
      <c r="C17" s="22">
        <f>IF(HT_Frühphase_Anker!B$14='Angaben zum Unternehmen'!$D$38,Finanzplan!$B17/'Angaben zum Unternehmen'!$E$38,0)</f>
        <v>0</v>
      </c>
      <c r="D17" s="178">
        <f>IF(C17=0,IF(HT_Frühphase_Anker!C$14='Angaben zum Unternehmen'!$D$38,Finanzplan!$B17/'Angaben zum Unternehmen'!$E$38,0),IF(SUM($C17:C17)=$B17,0,C17))</f>
        <v>0</v>
      </c>
      <c r="E17" s="178">
        <f>IF(D17=0,IF(HT_Frühphase_Anker!D$14='Angaben zum Unternehmen'!$D$38,Finanzplan!$B17/'Angaben zum Unternehmen'!$E$38,0),IF(SUM($C17:D17)=$B17,0,D17))</f>
        <v>0</v>
      </c>
      <c r="F17" s="178">
        <f>IF(E17=0,IF(HT_Frühphase_Anker!E$14='Angaben zum Unternehmen'!$D$38,Finanzplan!$B17/'Angaben zum Unternehmen'!$E$38,0),IF(SUM($C17:E17)=$B17,0,E17))</f>
        <v>0</v>
      </c>
      <c r="G17" s="178">
        <f>IF(F17=0,IF(HT_Frühphase_Anker!F$14='Angaben zum Unternehmen'!$D$38,Finanzplan!$B17/'Angaben zum Unternehmen'!$E$38,0),IF(SUM($C17:F17)=$B17,0,F17))</f>
        <v>0</v>
      </c>
      <c r="H17" s="178">
        <f>IF(G17=0,IF(HT_Frühphase_Anker!G$14='Angaben zum Unternehmen'!$D$38,Finanzplan!$B17/'Angaben zum Unternehmen'!$E$38,0),IF(SUM($C17:G17)=$B17,0,G17))</f>
        <v>0</v>
      </c>
      <c r="I17" s="178">
        <f>IF(H17=0,IF(HT_Frühphase_Anker!H$14='Angaben zum Unternehmen'!$D$38,Finanzplan!$B17/'Angaben zum Unternehmen'!$E$38,0),IF(SUM($C17:H17)=$B17,0,H17))</f>
        <v>0</v>
      </c>
      <c r="J17" s="178">
        <f>IF(I17=0,IF(HT_Frühphase_Anker!I$14='Angaben zum Unternehmen'!$D$38,Finanzplan!$B17/'Angaben zum Unternehmen'!$E$38,0),IF(SUM($C17:I17)=$B17,0,I17))</f>
        <v>0</v>
      </c>
      <c r="K17" s="178">
        <f>IF(J17=0,IF(HT_Frühphase_Anker!J$14='Angaben zum Unternehmen'!$D$38,Finanzplan!$B17/'Angaben zum Unternehmen'!$E$38,0),IF(SUM($C17:J17)=$B17,0,J17))</f>
        <v>0</v>
      </c>
      <c r="L17" s="178">
        <f>IF(K17=0,IF(HT_Frühphase_Anker!K$14='Angaben zum Unternehmen'!$D$38,Finanzplan!$B17/'Angaben zum Unternehmen'!$E$38,0),IF(SUM($C17:K17)=$B17,0,K17))</f>
        <v>0</v>
      </c>
      <c r="M17" s="178">
        <f>IF(L17=0,IF(HT_Frühphase_Anker!L$14='Angaben zum Unternehmen'!$D$38,Finanzplan!$B17/'Angaben zum Unternehmen'!$E$38,0),IF(SUM($C17:L17)=$B17,0,L17))</f>
        <v>0</v>
      </c>
      <c r="N17" s="10">
        <f>IF(M17=0,IF(HT_Frühphase_Anker!M$14='Angaben zum Unternehmen'!$D$38,Finanzplan!$B17/'Angaben zum Unternehmen'!$E$38,0),IF(SUM($C17:M17)=$B17,0,M17))</f>
        <v>0</v>
      </c>
      <c r="O17" s="22">
        <f>IF(N17=0,IF(HT_Frühphase_Anker!N$14='Angaben zum Unternehmen'!$D$38,Finanzplan!$B17/'Angaben zum Unternehmen'!$E$38,0),IF(SUM($C17:N17)=$B17,0,N17))</f>
        <v>0</v>
      </c>
      <c r="P17" s="178">
        <f>IF(O17=0,IF(HT_Frühphase_Anker!O$14='Angaben zum Unternehmen'!$D$38,Finanzplan!$B17/'Angaben zum Unternehmen'!$E$38,0),IF(SUM($C17:O17)=$B17,0,O17))</f>
        <v>0</v>
      </c>
      <c r="Q17" s="178">
        <f>IF(P17=0,IF(HT_Frühphase_Anker!P$14='Angaben zum Unternehmen'!$D$38,Finanzplan!$B17/'Angaben zum Unternehmen'!$E$38,0),IF(SUM($C17:P17)=$B17,0,P17))</f>
        <v>0</v>
      </c>
      <c r="R17" s="178">
        <f>IF(Q17=0,IF(HT_Frühphase_Anker!Q$14='Angaben zum Unternehmen'!$D$38,Finanzplan!$B17/'Angaben zum Unternehmen'!$E$38,0),IF(SUM($C17:Q17)=$B17,0,Q17))</f>
        <v>0</v>
      </c>
      <c r="S17" s="178">
        <f>IF(R17=0,IF(HT_Frühphase_Anker!R$14='Angaben zum Unternehmen'!$D$38,Finanzplan!$B17/'Angaben zum Unternehmen'!$E$38,0),IF(SUM($C17:R17)=$B17,0,R17))</f>
        <v>0</v>
      </c>
      <c r="T17" s="178">
        <f>IF(S17=0,IF(HT_Frühphase_Anker!S$14='Angaben zum Unternehmen'!$D$38,Finanzplan!$B17/'Angaben zum Unternehmen'!$E$38,0),IF(SUM($C17:S17)=$B17,0,S17))</f>
        <v>0</v>
      </c>
      <c r="U17" s="178">
        <f>IF(T17=0,IF(HT_Frühphase_Anker!T$14='Angaben zum Unternehmen'!$D$38,Finanzplan!$B17/'Angaben zum Unternehmen'!$E$38,0),IF(SUM($C17:T17)=$B17,0,T17))</f>
        <v>0</v>
      </c>
      <c r="V17" s="178">
        <f>IF(U17=0,IF(HT_Frühphase_Anker!U$14='Angaben zum Unternehmen'!$D$38,Finanzplan!$B17/'Angaben zum Unternehmen'!$E$38,0),IF(SUM($C17:U17)=$B17,0,U17))</f>
        <v>0</v>
      </c>
      <c r="W17" s="178">
        <f>IF(V17=0,IF(HT_Frühphase_Anker!V$14='Angaben zum Unternehmen'!$D$38,Finanzplan!$B17/'Angaben zum Unternehmen'!$E$38,0),IF(SUM($C17:V17)=$B17,0,V17))</f>
        <v>0</v>
      </c>
      <c r="X17" s="178">
        <f>IF(W17=0,IF(HT_Frühphase_Anker!W$14='Angaben zum Unternehmen'!$D$38,Finanzplan!$B17/'Angaben zum Unternehmen'!$E$38,0),IF(SUM($C17:W17)=$B17,0,W17))</f>
        <v>0</v>
      </c>
      <c r="Y17" s="178">
        <f>IF(X17=0,IF(HT_Frühphase_Anker!X$14='Angaben zum Unternehmen'!$D$38,Finanzplan!$B17/'Angaben zum Unternehmen'!$E$38,0),IF(SUM($C17:X17)=$B17,0,X17))</f>
        <v>0</v>
      </c>
      <c r="Z17" s="33">
        <f>IF(Y17=0,IF(HT_Frühphase_Anker!Y$14='Angaben zum Unternehmen'!$D$38,Finanzplan!$B17/'Angaben zum Unternehmen'!$E$38,0),IF(SUM($C17:Y17)=$B17,0,Y17))</f>
        <v>0</v>
      </c>
      <c r="AA17" s="22">
        <f>IF(Z17=0,IF(OR(HT_Frühphase_Anker!Z$14='Angaben zum Unternehmen'!$D$38,DATE(YEAR(HT_Frühphase_Anker!Z$14),MONTH(HT_Frühphase_Anker!Z$14)+1,DAY(HT_Frühphase_Anker!Z$14))='Angaben zum Unternehmen'!$D$38,DATE(YEAR(HT_Frühphase_Anker!Z$14),MONTH(HT_Frühphase_Anker!Z$14)+2,DAY(HT_Frühphase_Anker!Z$14))='Angaben zum Unternehmen'!$D$38),Finanzplan!$B17/'Angaben zum Unternehmen'!$E$38*ROUND(((HT_Frühphase_Anker!Z$15-'Angaben zum Unternehmen'!$D$38)/30),0),0),IF(SUM($C17:Z17)=$B17,0,Z17*IF(ROUND((HT_Frühphase_Anker!Z$16-(HT_Frühphase_Anker!Z$15-DATE(YEAR('Angaben zum Unternehmen'!$D$38),MONTH('Angaben zum Unternehmen'!$D$38)+'Angaben zum Unternehmen'!$E$38,0)))/30,0)&gt;ROUND(HT_Frühphase_Anker!Z$16/30,0),ROUND(HT_Frühphase_Anker!Z$16/30,0),ROUND((HT_Frühphase_Anker!Z$16-(HT_Frühphase_Anker!Y$15-DATE(YEAR('Angaben zum Unternehmen'!$D$38),MONTH('Angaben zum Unternehmen'!$D$38)+'Angaben zum Unternehmen'!$E$38,0)))/30,0))))</f>
        <v>0</v>
      </c>
      <c r="AB17" s="178">
        <f>IF(AA17=0,IF(OR(HT_Frühphase_Anker!AA$14='Angaben zum Unternehmen'!$D$38,DATE(YEAR(HT_Frühphase_Anker!AA$14),MONTH(HT_Frühphase_Anker!AA$14)+1,DAY(HT_Frühphase_Anker!AA$14))='Angaben zum Unternehmen'!$D$38,DATE(YEAR(HT_Frühphase_Anker!AA$14),MONTH(HT_Frühphase_Anker!AA$14)+2,DAY(HT_Frühphase_Anker!AA$14))='Angaben zum Unternehmen'!$D$38),Finanzplan!$B17/'Angaben zum Unternehmen'!$E$38*ROUND(((HT_Frühphase_Anker!AA$15-'Angaben zum Unternehmen'!$D$38)/30),0),0),IF(SUM($C17:AA17)=$B17,0,AA17*IF(ROUND((HT_Frühphase_Anker!AA$16-(HT_Frühphase_Anker!AA$15-DATE(YEAR('Angaben zum Unternehmen'!$D$38),MONTH('Angaben zum Unternehmen'!$D$38)+'Angaben zum Unternehmen'!$E$38,0)))/30,0)&gt;ROUND(HT_Frühphase_Anker!AA$16/30,0),ROUND(HT_Frühphase_Anker!AA$16/30,0),ROUND((HT_Frühphase_Anker!AA$16-(HT_Frühphase_Anker!Z$15-DATE(YEAR('Angaben zum Unternehmen'!$D$38),MONTH('Angaben zum Unternehmen'!$D$38)+'Angaben zum Unternehmen'!$E$38,0)))/30,0))))</f>
        <v>0</v>
      </c>
      <c r="AC17" s="178">
        <f>IF(AB17=0,IF(OR(HT_Frühphase_Anker!AB$14='Angaben zum Unternehmen'!$D$38,DATE(YEAR(HT_Frühphase_Anker!AB$14),MONTH(HT_Frühphase_Anker!AB$14)+1,DAY(HT_Frühphase_Anker!AB$14))='Angaben zum Unternehmen'!$D$38,DATE(YEAR(HT_Frühphase_Anker!AB$14),MONTH(HT_Frühphase_Anker!AB$14)+2,DAY(HT_Frühphase_Anker!AB$14))='Angaben zum Unternehmen'!$D$38),Finanzplan!$B17/'Angaben zum Unternehmen'!$E$38*ROUND(((HT_Frühphase_Anker!AB$15-'Angaben zum Unternehmen'!$D$38)/30),0),0),IF(SUM($C17:AB17)=$B17,0,AB17*IF(ROUND((HT_Frühphase_Anker!AB$16-(HT_Frühphase_Anker!AB$15-DATE(YEAR('Angaben zum Unternehmen'!$D$38),MONTH('Angaben zum Unternehmen'!$D$38)+'Angaben zum Unternehmen'!$E$38,0)))/30,0)&gt;ROUND(HT_Frühphase_Anker!AB$16/30,0),ROUND(HT_Frühphase_Anker!AB$16/30,0),ROUND((HT_Frühphase_Anker!AB$16-(HT_Frühphase_Anker!AA$15-DATE(YEAR('Angaben zum Unternehmen'!$D$38),MONTH('Angaben zum Unternehmen'!$D$38)+'Angaben zum Unternehmen'!$E$38,0)))/30,0))))</f>
        <v>0</v>
      </c>
      <c r="AD17" s="10">
        <f>IF(AC17=0,IF(OR(HT_Frühphase_Anker!AC$14='Angaben zum Unternehmen'!$D$38,DATE(YEAR(HT_Frühphase_Anker!AC$14),MONTH(HT_Frühphase_Anker!AC$14)+1,DAY(HT_Frühphase_Anker!AC$14))='Angaben zum Unternehmen'!$D$38,DATE(YEAR(HT_Frühphase_Anker!AC$14),MONTH(HT_Frühphase_Anker!AC$14)+2,DAY(HT_Frühphase_Anker!AC$14))='Angaben zum Unternehmen'!$D$38),Finanzplan!$B17/'Angaben zum Unternehmen'!$E$38*ROUND(((HT_Frühphase_Anker!AC$15-'Angaben zum Unternehmen'!$D$38)/30),0),0),IF(SUM($C17:AC17)=$B17,0,AC17*IF(ROUND((HT_Frühphase_Anker!AC$16-(HT_Frühphase_Anker!AC$15-DATE(YEAR('Angaben zum Unternehmen'!$D$38),MONTH('Angaben zum Unternehmen'!$D$38)+'Angaben zum Unternehmen'!$E$38,0)))/30,0)&gt;ROUND(HT_Frühphase_Anker!AC$16/30,0),ROUND(HT_Frühphase_Anker!AC$16/30,0),ROUND((HT_Frühphase_Anker!AC$16-(HT_Frühphase_Anker!AB$15-DATE(YEAR('Angaben zum Unternehmen'!$D$38),MONTH('Angaben zum Unternehmen'!$D$38)+'Angaben zum Unternehmen'!$E$38,0)))/30,0))))</f>
        <v>0</v>
      </c>
      <c r="AE17" s="22">
        <f>IF(AD17=0,IF(OR(HT_Frühphase_Anker!AD$14='Angaben zum Unternehmen'!$D$38,DATE(YEAR(HT_Frühphase_Anker!AD$14),MONTH(HT_Frühphase_Anker!AD$14)+1,DAY(HT_Frühphase_Anker!AD$14))='Angaben zum Unternehmen'!$D$38,DATE(YEAR(HT_Frühphase_Anker!AD$14),MONTH(HT_Frühphase_Anker!AD$14)+2,DAY(HT_Frühphase_Anker!AD$14))='Angaben zum Unternehmen'!$D$38),Finanzplan!$B17/'Angaben zum Unternehmen'!$E$38*ROUND(((HT_Frühphase_Anker!AD$15-'Angaben zum Unternehmen'!$D$38)/30),0),0),IF(SUM($C17:AD17)=$B17,0,AD17*IF(ROUND((HT_Frühphase_Anker!AD$16-(HT_Frühphase_Anker!AD$15-DATE(YEAR('Angaben zum Unternehmen'!$D$38),MONTH('Angaben zum Unternehmen'!$D$38)+'Angaben zum Unternehmen'!$E$38,0)))/30,0)&gt;ROUND(HT_Frühphase_Anker!AD$16/30,0),ROUND(HT_Frühphase_Anker!AD$16/30,0),ROUND((HT_Frühphase_Anker!AD$16-(HT_Frühphase_Anker!AC$15-DATE(YEAR('Angaben zum Unternehmen'!$D$38),MONTH('Angaben zum Unternehmen'!$D$38)+'Angaben zum Unternehmen'!$E$38,0)))/30,0))))</f>
        <v>0</v>
      </c>
      <c r="AF17" s="178">
        <f>IF(AE17=0,IF(OR(HT_Frühphase_Anker!AE$14='Angaben zum Unternehmen'!$D$38,DATE(YEAR(HT_Frühphase_Anker!AE$14),MONTH(HT_Frühphase_Anker!AE$14)+1,DAY(HT_Frühphase_Anker!AE$14))='Angaben zum Unternehmen'!$D$38,DATE(YEAR(HT_Frühphase_Anker!AE$14),MONTH(HT_Frühphase_Anker!AE$14)+2,DAY(HT_Frühphase_Anker!AE$14))='Angaben zum Unternehmen'!$D$38),Finanzplan!$B17/'Angaben zum Unternehmen'!$E$38*ROUND(((HT_Frühphase_Anker!AE$15-'Angaben zum Unternehmen'!$D$38)/30),0),0),IF(SUM($C17:AE17)=$B17,0,AE17*IF(ROUND((HT_Frühphase_Anker!AE$16-(HT_Frühphase_Anker!AE$15-DATE(YEAR('Angaben zum Unternehmen'!$D$38),MONTH('Angaben zum Unternehmen'!$D$38)+'Angaben zum Unternehmen'!$E$38,0)))/30,0)&gt;ROUND(HT_Frühphase_Anker!AE$16/30,0),ROUND(HT_Frühphase_Anker!AE$16/30,0),ROUND((HT_Frühphase_Anker!AE$16-(HT_Frühphase_Anker!AD$15-DATE(YEAR('Angaben zum Unternehmen'!$D$38),MONTH('Angaben zum Unternehmen'!$D$38)+'Angaben zum Unternehmen'!$E$38,0)))/30,0))))</f>
        <v>0</v>
      </c>
      <c r="AG17" s="178">
        <f>IF(AF17=0,IF(OR(HT_Frühphase_Anker!AF$14='Angaben zum Unternehmen'!$D$38,DATE(YEAR(HT_Frühphase_Anker!AF$14),MONTH(HT_Frühphase_Anker!AF$14)+1,DAY(HT_Frühphase_Anker!AF$14))='Angaben zum Unternehmen'!$D$38,DATE(YEAR(HT_Frühphase_Anker!AF$14),MONTH(HT_Frühphase_Anker!AF$14)+2,DAY(HT_Frühphase_Anker!AF$14))='Angaben zum Unternehmen'!$D$38),Finanzplan!$B17/'Angaben zum Unternehmen'!$E$38*ROUND(((HT_Frühphase_Anker!AF$15-'Angaben zum Unternehmen'!$D$38)/30),0),0),IF(SUM($C17:AF17)=$B17,0,AF17*IF(ROUND((HT_Frühphase_Anker!AF$16-(HT_Frühphase_Anker!AF$15-DATE(YEAR('Angaben zum Unternehmen'!$D$38),MONTH('Angaben zum Unternehmen'!$D$38)+'Angaben zum Unternehmen'!$E$38,0)))/30,0)&gt;ROUND(HT_Frühphase_Anker!AF$16/30,0),ROUND(HT_Frühphase_Anker!AF$16/30,0),ROUND((HT_Frühphase_Anker!AF$16-(HT_Frühphase_Anker!AE$15-DATE(YEAR('Angaben zum Unternehmen'!$D$38),MONTH('Angaben zum Unternehmen'!$D$38)+'Angaben zum Unternehmen'!$E$38,0)))/30,0))))</f>
        <v>0</v>
      </c>
      <c r="AH17" s="10">
        <f>IF(AG17=0,IF(OR(HT_Frühphase_Anker!AG$14='Angaben zum Unternehmen'!$D$38,DATE(YEAR(HT_Frühphase_Anker!AG$14),MONTH(HT_Frühphase_Anker!AG$14)+1,DAY(HT_Frühphase_Anker!AG$14))='Angaben zum Unternehmen'!$D$38,DATE(YEAR(HT_Frühphase_Anker!AG$14),MONTH(HT_Frühphase_Anker!AG$14)+2,DAY(HT_Frühphase_Anker!AG$14))='Angaben zum Unternehmen'!$D$38),Finanzplan!$B17/'Angaben zum Unternehmen'!$E$38*ROUND(((HT_Frühphase_Anker!AG$15-'Angaben zum Unternehmen'!$D$38)/30),0),0),IF(SUM($C17:AG17)=$B17,0,AG17*IF(ROUND((HT_Frühphase_Anker!AG$16-(HT_Frühphase_Anker!AG$15-DATE(YEAR('Angaben zum Unternehmen'!$D$38),MONTH('Angaben zum Unternehmen'!$D$38)+'Angaben zum Unternehmen'!$E$38,0)))/30,0)&gt;ROUND(HT_Frühphase_Anker!AG$16/30,0),ROUND(HT_Frühphase_Anker!AG$16/30,0),ROUND((HT_Frühphase_Anker!AG$16-(HT_Frühphase_Anker!AF$15-DATE(YEAR('Angaben zum Unternehmen'!$D$38),MONTH('Angaben zum Unternehmen'!$D$38)+'Angaben zum Unternehmen'!$E$38,0)))/30,0))))</f>
        <v>0</v>
      </c>
      <c r="AI17" s="22">
        <f>IF(AH17=0,IF(OR(HT_Frühphase_Anker!AH$14='Angaben zum Unternehmen'!$D$38,DATE(YEAR(HT_Frühphase_Anker!AH$14),MONTH(HT_Frühphase_Anker!AH$14)+1,DAY(HT_Frühphase_Anker!AH$14))='Angaben zum Unternehmen'!$D$38,DATE(YEAR(HT_Frühphase_Anker!AH$14),MONTH(HT_Frühphase_Anker!AH$14)+2,DAY(HT_Frühphase_Anker!AH$14))='Angaben zum Unternehmen'!$D$38),Finanzplan!$B17/'Angaben zum Unternehmen'!$E$38*ROUND(((HT_Frühphase_Anker!AH$15-'Angaben zum Unternehmen'!$D$38)/30),0),0),IF(SUM($C17:AH17)=$B17,0,AH17*IF(ROUND((HT_Frühphase_Anker!AH$16-(HT_Frühphase_Anker!AH$15-DATE(YEAR('Angaben zum Unternehmen'!$D$38),MONTH('Angaben zum Unternehmen'!$D$38)+'Angaben zum Unternehmen'!$E$38,0)))/30,0)&gt;ROUND(HT_Frühphase_Anker!AH$16/30,0),ROUND(HT_Frühphase_Anker!AH$16/30,0),ROUND((HT_Frühphase_Anker!AH$16-(HT_Frühphase_Anker!AG$15-DATE(YEAR('Angaben zum Unternehmen'!$D$38),MONTH('Angaben zum Unternehmen'!$D$38)+'Angaben zum Unternehmen'!$E$38,0)))/30,0))))</f>
        <v>0</v>
      </c>
      <c r="AJ17" s="178">
        <f>IF(AI17=0,IF(OR(HT_Frühphase_Anker!AI$14='Angaben zum Unternehmen'!$D$38,DATE(YEAR(HT_Frühphase_Anker!AI$14),MONTH(HT_Frühphase_Anker!AI$14)+1,DAY(HT_Frühphase_Anker!AI$14))='Angaben zum Unternehmen'!$D$38,DATE(YEAR(HT_Frühphase_Anker!AI$14),MONTH(HT_Frühphase_Anker!AI$14)+2,DAY(HT_Frühphase_Anker!AI$14))='Angaben zum Unternehmen'!$D$38),Finanzplan!$B17/'Angaben zum Unternehmen'!$E$38*ROUND(((HT_Frühphase_Anker!AI$15-'Angaben zum Unternehmen'!$D$38)/30),0),0),IF(SUM($C17:AI17)=$B17,0,AI17*IF(ROUND((HT_Frühphase_Anker!AI$16-(HT_Frühphase_Anker!AI$15-DATE(YEAR('Angaben zum Unternehmen'!$D$38),MONTH('Angaben zum Unternehmen'!$D$38)+'Angaben zum Unternehmen'!$E$38,0)))/30,0)&gt;ROUND(HT_Frühphase_Anker!AI$16/30,0),ROUND(HT_Frühphase_Anker!AI$16/30,0),ROUND((HT_Frühphase_Anker!AI$16-(HT_Frühphase_Anker!AH$15-DATE(YEAR('Angaben zum Unternehmen'!$D$38),MONTH('Angaben zum Unternehmen'!$D$38)+'Angaben zum Unternehmen'!$E$38,0)))/30,0))))</f>
        <v>0</v>
      </c>
      <c r="AK17" s="178">
        <f>IF(AJ17=0,IF(OR(HT_Frühphase_Anker!AJ$14='Angaben zum Unternehmen'!$D$38,DATE(YEAR(HT_Frühphase_Anker!AJ$14),MONTH(HT_Frühphase_Anker!AJ$14)+1,DAY(HT_Frühphase_Anker!AJ$14))='Angaben zum Unternehmen'!$D$38,DATE(YEAR(HT_Frühphase_Anker!AJ$14),MONTH(HT_Frühphase_Anker!AJ$14)+2,DAY(HT_Frühphase_Anker!AJ$14))='Angaben zum Unternehmen'!$D$38),Finanzplan!$B17/'Angaben zum Unternehmen'!$E$38*ROUND(((HT_Frühphase_Anker!AJ$15-'Angaben zum Unternehmen'!$D$38)/30),0),0),IF(SUM($C17:AJ17)=$B17,0,AJ17*IF(ROUND((HT_Frühphase_Anker!AJ$16-(HT_Frühphase_Anker!AJ$15-DATE(YEAR('Angaben zum Unternehmen'!$D$38),MONTH('Angaben zum Unternehmen'!$D$38)+'Angaben zum Unternehmen'!$E$38,0)))/30,0)&gt;ROUND(HT_Frühphase_Anker!AJ$16/30,0),ROUND(HT_Frühphase_Anker!AJ$16/30,0),ROUND((HT_Frühphase_Anker!AJ$16-(HT_Frühphase_Anker!AI$15-DATE(YEAR('Angaben zum Unternehmen'!$D$38),MONTH('Angaben zum Unternehmen'!$D$38)+'Angaben zum Unternehmen'!$E$38,0)))/30,0))))</f>
        <v>0</v>
      </c>
      <c r="AL17" s="10">
        <f>IF(AK17=0,IF(OR(HT_Frühphase_Anker!AK$14='Angaben zum Unternehmen'!$D$38,DATE(YEAR(HT_Frühphase_Anker!AK$14),MONTH(HT_Frühphase_Anker!AK$14)+1,DAY(HT_Frühphase_Anker!AK$14))='Angaben zum Unternehmen'!$D$38,DATE(YEAR(HT_Frühphase_Anker!AK$14),MONTH(HT_Frühphase_Anker!AK$14)+2,DAY(HT_Frühphase_Anker!AK$14))='Angaben zum Unternehmen'!$D$38),Finanzplan!$B17/'Angaben zum Unternehmen'!$E$38*ROUND(((HT_Frühphase_Anker!AK$15-'Angaben zum Unternehmen'!$D$38)/30),0),0),IF(SUM($C17:AK17)=$B17,0,AK17*IF(ROUND((HT_Frühphase_Anker!AK$16-(HT_Frühphase_Anker!AK$15-DATE(YEAR('Angaben zum Unternehmen'!$D$38),MONTH('Angaben zum Unternehmen'!$D$38)+'Angaben zum Unternehmen'!$E$38,0)))/30,0)&gt;ROUND(HT_Frühphase_Anker!AK$16/30,0),ROUND(HT_Frühphase_Anker!AK$16/30,0),ROUND((HT_Frühphase_Anker!AK$16-(HT_Frühphase_Anker!AJ$15-DATE(YEAR('Angaben zum Unternehmen'!$D$38),MONTH('Angaben zum Unternehmen'!$D$38)+'Angaben zum Unternehmen'!$E$38,0)))/30,0))))</f>
        <v>0</v>
      </c>
      <c r="AM17" s="22">
        <f t="shared" si="2"/>
        <v>0</v>
      </c>
      <c r="AN17" s="543">
        <f>B17-AM17</f>
        <v>0</v>
      </c>
      <c r="AO17" s="547" t="s">
        <v>350</v>
      </c>
    </row>
    <row r="18" spans="1:41" s="2" customFormat="1" ht="12.75" x14ac:dyDescent="0.2">
      <c r="A18" s="570" t="s">
        <v>321</v>
      </c>
      <c r="B18" s="534">
        <f>IF(Art_BWA=Technik_Gültigkeit!$B$7,Bilanz!F28+Bilanz!F29,Bilanz!H28+Bilanz!H29)</f>
        <v>0</v>
      </c>
      <c r="C18" s="22">
        <f>IF(HT_Frühphase_Anker!B$14='Angaben zum Unternehmen'!$D$39,Finanzplan!$B18/'Angaben zum Unternehmen'!$E$39,0)</f>
        <v>0</v>
      </c>
      <c r="D18" s="178">
        <f>IF(C18=0,IF(HT_Frühphase_Anker!C$14='Angaben zum Unternehmen'!$D$39,Finanzplan!$B18/'Angaben zum Unternehmen'!$E$39,0),IF(SUM($C18:C18)=$B18,0,C18))</f>
        <v>0</v>
      </c>
      <c r="E18" s="178">
        <f>IF(D18=0,IF(HT_Frühphase_Anker!D$14='Angaben zum Unternehmen'!$D$39,Finanzplan!$B18/'Angaben zum Unternehmen'!$E$39,0),IF(SUM($C18:D18)=$B18,0,D18))</f>
        <v>0</v>
      </c>
      <c r="F18" s="178">
        <f>IF(E18=0,IF(HT_Frühphase_Anker!E$14='Angaben zum Unternehmen'!$D$39,Finanzplan!$B18/'Angaben zum Unternehmen'!$E$39,0),IF(SUM($C18:E18)=$B18,0,E18))</f>
        <v>0</v>
      </c>
      <c r="G18" s="178">
        <f>IF(F18=0,IF(HT_Frühphase_Anker!F$14='Angaben zum Unternehmen'!$D$39,Finanzplan!$B18/'Angaben zum Unternehmen'!$E$39,0),IF(SUM($C18:F18)=$B18,0,F18))</f>
        <v>0</v>
      </c>
      <c r="H18" s="178">
        <f>IF(G18=0,IF(HT_Frühphase_Anker!G$14='Angaben zum Unternehmen'!$D$39,Finanzplan!$B18/'Angaben zum Unternehmen'!$E$39,0),IF(SUM($C18:G18)=$B18,0,G18))</f>
        <v>0</v>
      </c>
      <c r="I18" s="178">
        <f>IF(H18=0,IF(HT_Frühphase_Anker!H$14='Angaben zum Unternehmen'!$D$39,Finanzplan!$B18/'Angaben zum Unternehmen'!$E$39,0),IF(SUM($C18:H18)=$B18,0,H18))</f>
        <v>0</v>
      </c>
      <c r="J18" s="178">
        <f>IF(I18=0,IF(HT_Frühphase_Anker!I$14='Angaben zum Unternehmen'!$D$39,Finanzplan!$B18/'Angaben zum Unternehmen'!$E$39,0),IF(SUM($C18:I18)=$B18,0,I18))</f>
        <v>0</v>
      </c>
      <c r="K18" s="178">
        <f>IF(J18=0,IF(HT_Frühphase_Anker!J$14='Angaben zum Unternehmen'!$D$39,Finanzplan!$B18/'Angaben zum Unternehmen'!$E$39,0),IF(SUM($C18:J18)=$B18,0,J18))</f>
        <v>0</v>
      </c>
      <c r="L18" s="178">
        <f>IF(K18=0,IF(HT_Frühphase_Anker!K$14='Angaben zum Unternehmen'!$D$39,Finanzplan!$B18/'Angaben zum Unternehmen'!$E$39,0),IF(SUM($C18:K18)=$B18,0,K18))</f>
        <v>0</v>
      </c>
      <c r="M18" s="178">
        <f>IF(L18=0,IF(HT_Frühphase_Anker!L$14='Angaben zum Unternehmen'!$D$39,Finanzplan!$B18/'Angaben zum Unternehmen'!$E$39,0),IF(SUM($C18:L18)=$B18,0,L18))</f>
        <v>0</v>
      </c>
      <c r="N18" s="10">
        <f>IF(M18=0,IF(HT_Frühphase_Anker!M$14='Angaben zum Unternehmen'!$D$39,Finanzplan!$B18/'Angaben zum Unternehmen'!$E$39,0),IF(SUM($C18:M18)=$B18,0,M18))</f>
        <v>0</v>
      </c>
      <c r="O18" s="22">
        <f>IF(N18=0,IF(HT_Frühphase_Anker!N$14='Angaben zum Unternehmen'!$D$39,Finanzplan!$B18/'Angaben zum Unternehmen'!$E$39,0),IF(SUM($C18:N18)=$B18,0,N18))</f>
        <v>0</v>
      </c>
      <c r="P18" s="178">
        <f>IF(O18=0,IF(HT_Frühphase_Anker!O$14='Angaben zum Unternehmen'!$D$39,Finanzplan!$B18/'Angaben zum Unternehmen'!$E$39,0),IF(SUM($C18:O18)=$B18,0,O18))</f>
        <v>0</v>
      </c>
      <c r="Q18" s="178">
        <f>IF(P18=0,IF(HT_Frühphase_Anker!P$14='Angaben zum Unternehmen'!$D$39,Finanzplan!$B18/'Angaben zum Unternehmen'!$E$39,0),IF(SUM($C18:P18)=$B18,0,P18))</f>
        <v>0</v>
      </c>
      <c r="R18" s="178">
        <f>IF(Q18=0,IF(HT_Frühphase_Anker!Q$14='Angaben zum Unternehmen'!$D$39,Finanzplan!$B18/'Angaben zum Unternehmen'!$E$39,0),IF(SUM($C18:Q18)=$B18,0,Q18))</f>
        <v>0</v>
      </c>
      <c r="S18" s="178">
        <f>IF(R18=0,IF(HT_Frühphase_Anker!R$14='Angaben zum Unternehmen'!$D$39,Finanzplan!$B18/'Angaben zum Unternehmen'!$E$39,0),IF(SUM($C18:R18)=$B18,0,R18))</f>
        <v>0</v>
      </c>
      <c r="T18" s="178">
        <f>IF(S18=0,IF(HT_Frühphase_Anker!S$14='Angaben zum Unternehmen'!$D$39,Finanzplan!$B18/'Angaben zum Unternehmen'!$E$39,0),IF(SUM($C18:S18)=$B18,0,S18))</f>
        <v>0</v>
      </c>
      <c r="U18" s="178">
        <f>IF(T18=0,IF(HT_Frühphase_Anker!T$14='Angaben zum Unternehmen'!$D$39,Finanzplan!$B18/'Angaben zum Unternehmen'!$E$39,0),IF(SUM($C18:T18)=$B18,0,T18))</f>
        <v>0</v>
      </c>
      <c r="V18" s="178">
        <f>IF(U18=0,IF(HT_Frühphase_Anker!U$14='Angaben zum Unternehmen'!$D$39,Finanzplan!$B18/'Angaben zum Unternehmen'!$E$39,0),IF(SUM($C18:U18)=$B18,0,U18))</f>
        <v>0</v>
      </c>
      <c r="W18" s="178">
        <f>IF(V18=0,IF(HT_Frühphase_Anker!V$14='Angaben zum Unternehmen'!$D$39,Finanzplan!$B18/'Angaben zum Unternehmen'!$E$39,0),IF(SUM($C18:V18)=$B18,0,V18))</f>
        <v>0</v>
      </c>
      <c r="X18" s="178">
        <f>IF(W18=0,IF(HT_Frühphase_Anker!W$14='Angaben zum Unternehmen'!$D$39,Finanzplan!$B18/'Angaben zum Unternehmen'!$E$39,0),IF(SUM($C18:W18)=$B18,0,W18))</f>
        <v>0</v>
      </c>
      <c r="Y18" s="178">
        <f>IF(X18=0,IF(HT_Frühphase_Anker!X$14='Angaben zum Unternehmen'!$D$39,Finanzplan!$B18/'Angaben zum Unternehmen'!$E$39,0),IF(SUM($C18:X18)=$B18,0,X18))</f>
        <v>0</v>
      </c>
      <c r="Z18" s="33">
        <f>IF(Y18=0,IF(HT_Frühphase_Anker!Y$14='Angaben zum Unternehmen'!$D$39,Finanzplan!$B18/'Angaben zum Unternehmen'!$E$39,0),IF(SUM($C18:Y18)=$B18,0,Y18))</f>
        <v>0</v>
      </c>
      <c r="AA18" s="22">
        <f>IF(Z18=0,IF(OR(HT_Frühphase_Anker!Z$14='Angaben zum Unternehmen'!$D$39,DATE(YEAR(HT_Frühphase_Anker!Z$14),MONTH(HT_Frühphase_Anker!Z$14)+1,DAY(HT_Frühphase_Anker!Z$14))='Angaben zum Unternehmen'!$D$39,DATE(YEAR(HT_Frühphase_Anker!Z$14),MONTH(HT_Frühphase_Anker!Z$14)+2,DAY(HT_Frühphase_Anker!Z$14))='Angaben zum Unternehmen'!$D$39),Finanzplan!$B18/'Angaben zum Unternehmen'!$E$39*ROUND(((HT_Frühphase_Anker!Z$15-'Angaben zum Unternehmen'!$D$39)/30),0),0),IF(SUM($C18:Z18)=$B18,0,Z18*IF(ROUND((HT_Frühphase_Anker!Z$16-(HT_Frühphase_Anker!Z$15-DATE(YEAR('Angaben zum Unternehmen'!$D$39),MONTH('Angaben zum Unternehmen'!$D$39)+'Angaben zum Unternehmen'!$E$39,0)))/30,0)&gt;ROUND(HT_Frühphase_Anker!Z$16/30,0),ROUND(HT_Frühphase_Anker!Z$16/30,0),ROUND((HT_Frühphase_Anker!Z$16-(HT_Frühphase_Anker!Y$15-DATE(YEAR('Angaben zum Unternehmen'!$D$39),MONTH('Angaben zum Unternehmen'!$D$39)+'Angaben zum Unternehmen'!$E$39,0)))/30,0))))</f>
        <v>0</v>
      </c>
      <c r="AB18" s="178">
        <f>IF(AA18=0,IF(OR(HT_Frühphase_Anker!AA$14='Angaben zum Unternehmen'!$D$39,DATE(YEAR(HT_Frühphase_Anker!AA$14),MONTH(HT_Frühphase_Anker!AA$14)+1,DAY(HT_Frühphase_Anker!AA$14))='Angaben zum Unternehmen'!$D$39,DATE(YEAR(HT_Frühphase_Anker!AA$14),MONTH(HT_Frühphase_Anker!AA$14)+2,DAY(HT_Frühphase_Anker!AA$14))='Angaben zum Unternehmen'!$D$39),Finanzplan!$B18/'Angaben zum Unternehmen'!$E$39*ROUND(((HT_Frühphase_Anker!AA$15-'Angaben zum Unternehmen'!$D$39)/30),0),0),IF(SUM($C18:AA18)=$B18,0,AA18*IF(ROUND((HT_Frühphase_Anker!AA$16-(HT_Frühphase_Anker!AA$15-DATE(YEAR('Angaben zum Unternehmen'!$D$39),MONTH('Angaben zum Unternehmen'!$D$39)+'Angaben zum Unternehmen'!$E$39,0)))/30,0)&gt;ROUND(HT_Frühphase_Anker!AA$16/30,0),ROUND(HT_Frühphase_Anker!AA$16/30,0),ROUND((HT_Frühphase_Anker!AA$16-(HT_Frühphase_Anker!Z$15-DATE(YEAR('Angaben zum Unternehmen'!$D$39),MONTH('Angaben zum Unternehmen'!$D$39)+'Angaben zum Unternehmen'!$E$39,0)))/30,0))))</f>
        <v>0</v>
      </c>
      <c r="AC18" s="178">
        <f>IF(AB18=0,IF(OR(HT_Frühphase_Anker!AB$14='Angaben zum Unternehmen'!$D$39,DATE(YEAR(HT_Frühphase_Anker!AB$14),MONTH(HT_Frühphase_Anker!AB$14)+1,DAY(HT_Frühphase_Anker!AB$14))='Angaben zum Unternehmen'!$D$39,DATE(YEAR(HT_Frühphase_Anker!AB$14),MONTH(HT_Frühphase_Anker!AB$14)+2,DAY(HT_Frühphase_Anker!AB$14))='Angaben zum Unternehmen'!$D$39),Finanzplan!$B18/'Angaben zum Unternehmen'!$E$39*ROUND(((HT_Frühphase_Anker!AB$15-'Angaben zum Unternehmen'!$D$39)/30),0),0),IF(SUM($C18:AB18)=$B18,0,AB18*IF(ROUND((HT_Frühphase_Anker!AB$16-(HT_Frühphase_Anker!AB$15-DATE(YEAR('Angaben zum Unternehmen'!$D$39),MONTH('Angaben zum Unternehmen'!$D$39)+'Angaben zum Unternehmen'!$E$39,0)))/30,0)&gt;ROUND(HT_Frühphase_Anker!AB$16/30,0),ROUND(HT_Frühphase_Anker!AB$16/30,0),ROUND((HT_Frühphase_Anker!AB$16-(HT_Frühphase_Anker!AA$15-DATE(YEAR('Angaben zum Unternehmen'!$D$39),MONTH('Angaben zum Unternehmen'!$D$39)+'Angaben zum Unternehmen'!$E$39,0)))/30,0))))</f>
        <v>0</v>
      </c>
      <c r="AD18" s="10">
        <f>IF(AC18=0,IF(OR(HT_Frühphase_Anker!AC$14='Angaben zum Unternehmen'!$D$39,DATE(YEAR(HT_Frühphase_Anker!AC$14),MONTH(HT_Frühphase_Anker!AC$14)+1,DAY(HT_Frühphase_Anker!AC$14))='Angaben zum Unternehmen'!$D$39,DATE(YEAR(HT_Frühphase_Anker!AC$14),MONTH(HT_Frühphase_Anker!AC$14)+2,DAY(HT_Frühphase_Anker!AC$14))='Angaben zum Unternehmen'!$D$39),Finanzplan!$B18/'Angaben zum Unternehmen'!$E$39*ROUND(((HT_Frühphase_Anker!AC$15-'Angaben zum Unternehmen'!$D$39)/30),0),0),IF(SUM($C18:AC18)=$B18,0,AC18*IF(ROUND((HT_Frühphase_Anker!AC$16-(HT_Frühphase_Anker!AC$15-DATE(YEAR('Angaben zum Unternehmen'!$D$39),MONTH('Angaben zum Unternehmen'!$D$39)+'Angaben zum Unternehmen'!$E$39,0)))/30,0)&gt;ROUND(HT_Frühphase_Anker!AC$16/30,0),ROUND(HT_Frühphase_Anker!AC$16/30,0),ROUND((HT_Frühphase_Anker!AC$16-(HT_Frühphase_Anker!AB$15-DATE(YEAR('Angaben zum Unternehmen'!$D$39),MONTH('Angaben zum Unternehmen'!$D$39)+'Angaben zum Unternehmen'!$E$39,0)))/30,0))))</f>
        <v>0</v>
      </c>
      <c r="AE18" s="22">
        <f>IF(AD18=0,IF(OR(HT_Frühphase_Anker!AD$14='Angaben zum Unternehmen'!$D$39,DATE(YEAR(HT_Frühphase_Anker!AD$14),MONTH(HT_Frühphase_Anker!AD$14)+1,DAY(HT_Frühphase_Anker!AD$14))='Angaben zum Unternehmen'!$D$39,DATE(YEAR(HT_Frühphase_Anker!AD$14),MONTH(HT_Frühphase_Anker!AD$14)+2,DAY(HT_Frühphase_Anker!AD$14))='Angaben zum Unternehmen'!$D$39),Finanzplan!$B18/'Angaben zum Unternehmen'!$E$39*ROUND(((HT_Frühphase_Anker!AD$15-'Angaben zum Unternehmen'!$D$39)/30),0),0),IF(SUM($C18:AD18)=$B18,0,AD18*IF(ROUND((HT_Frühphase_Anker!AD$16-(HT_Frühphase_Anker!AD$15-DATE(YEAR('Angaben zum Unternehmen'!$D$39),MONTH('Angaben zum Unternehmen'!$D$39)+'Angaben zum Unternehmen'!$E$39,0)))/30,0)&gt;ROUND(HT_Frühphase_Anker!AD$16/30,0),ROUND(HT_Frühphase_Anker!AD$16/30,0),ROUND((HT_Frühphase_Anker!AD$16-(HT_Frühphase_Anker!AC$15-DATE(YEAR('Angaben zum Unternehmen'!$D$39),MONTH('Angaben zum Unternehmen'!$D$39)+'Angaben zum Unternehmen'!$E$39,0)))/30,0))))</f>
        <v>0</v>
      </c>
      <c r="AF18" s="178">
        <f>IF(AE18=0,IF(OR(HT_Frühphase_Anker!AE$14='Angaben zum Unternehmen'!$D$39,DATE(YEAR(HT_Frühphase_Anker!AE$14),MONTH(HT_Frühphase_Anker!AE$14)+1,DAY(HT_Frühphase_Anker!AE$14))='Angaben zum Unternehmen'!$D$39,DATE(YEAR(HT_Frühphase_Anker!AE$14),MONTH(HT_Frühphase_Anker!AE$14)+2,DAY(HT_Frühphase_Anker!AE$14))='Angaben zum Unternehmen'!$D$39),Finanzplan!$B18/'Angaben zum Unternehmen'!$E$39*ROUND(((HT_Frühphase_Anker!AE$15-'Angaben zum Unternehmen'!$D$39)/30),0),0),IF(SUM($C18:AE18)=$B18,0,AE18*IF(ROUND((HT_Frühphase_Anker!AE$16-(HT_Frühphase_Anker!AE$15-DATE(YEAR('Angaben zum Unternehmen'!$D$39),MONTH('Angaben zum Unternehmen'!$D$39)+'Angaben zum Unternehmen'!$E$39,0)))/30,0)&gt;ROUND(HT_Frühphase_Anker!AE$16/30,0),ROUND(HT_Frühphase_Anker!AE$16/30,0),ROUND((HT_Frühphase_Anker!AE$16-(HT_Frühphase_Anker!AD$15-DATE(YEAR('Angaben zum Unternehmen'!$D$39),MONTH('Angaben zum Unternehmen'!$D$39)+'Angaben zum Unternehmen'!$E$39,0)))/30,0))))</f>
        <v>0</v>
      </c>
      <c r="AG18" s="178">
        <f>IF(AF18=0,IF(OR(HT_Frühphase_Anker!AF$14='Angaben zum Unternehmen'!$D$39,DATE(YEAR(HT_Frühphase_Anker!AF$14),MONTH(HT_Frühphase_Anker!AF$14)+1,DAY(HT_Frühphase_Anker!AF$14))='Angaben zum Unternehmen'!$D$39,DATE(YEAR(HT_Frühphase_Anker!AF$14),MONTH(HT_Frühphase_Anker!AF$14)+2,DAY(HT_Frühphase_Anker!AF$14))='Angaben zum Unternehmen'!$D$39),Finanzplan!$B18/'Angaben zum Unternehmen'!$E$39*ROUND(((HT_Frühphase_Anker!AF$15-'Angaben zum Unternehmen'!$D$39)/30),0),0),IF(SUM($C18:AF18)=$B18,0,AF18*IF(ROUND((HT_Frühphase_Anker!AF$16-(HT_Frühphase_Anker!AF$15-DATE(YEAR('Angaben zum Unternehmen'!$D$39),MONTH('Angaben zum Unternehmen'!$D$39)+'Angaben zum Unternehmen'!$E$39,0)))/30,0)&gt;ROUND(HT_Frühphase_Anker!AF$16/30,0),ROUND(HT_Frühphase_Anker!AF$16/30,0),ROUND((HT_Frühphase_Anker!AF$16-(HT_Frühphase_Anker!AE$15-DATE(YEAR('Angaben zum Unternehmen'!$D$39),MONTH('Angaben zum Unternehmen'!$D$39)+'Angaben zum Unternehmen'!$E$39,0)))/30,0))))</f>
        <v>0</v>
      </c>
      <c r="AH18" s="10">
        <f>IF(AG18=0,IF(OR(HT_Frühphase_Anker!AG$14='Angaben zum Unternehmen'!$D$39,DATE(YEAR(HT_Frühphase_Anker!AG$14),MONTH(HT_Frühphase_Anker!AG$14)+1,DAY(HT_Frühphase_Anker!AG$14))='Angaben zum Unternehmen'!$D$39,DATE(YEAR(HT_Frühphase_Anker!AG$14),MONTH(HT_Frühphase_Anker!AG$14)+2,DAY(HT_Frühphase_Anker!AG$14))='Angaben zum Unternehmen'!$D$39),Finanzplan!$B18/'Angaben zum Unternehmen'!$E$39*ROUND(((HT_Frühphase_Anker!AG$15-'Angaben zum Unternehmen'!$D$39)/30),0),0),IF(SUM($C18:AG18)=$B18,0,AG18*IF(ROUND((HT_Frühphase_Anker!AG$16-(HT_Frühphase_Anker!AG$15-DATE(YEAR('Angaben zum Unternehmen'!$D$39),MONTH('Angaben zum Unternehmen'!$D$39)+'Angaben zum Unternehmen'!$E$39,0)))/30,0)&gt;ROUND(HT_Frühphase_Anker!AG$16/30,0),ROUND(HT_Frühphase_Anker!AG$16/30,0),ROUND((HT_Frühphase_Anker!AG$16-(HT_Frühphase_Anker!AF$15-DATE(YEAR('Angaben zum Unternehmen'!$D$39),MONTH('Angaben zum Unternehmen'!$D$39)+'Angaben zum Unternehmen'!$E$39,0)))/30,0))))</f>
        <v>0</v>
      </c>
      <c r="AI18" s="22">
        <f>IF(AH18=0,IF(OR(HT_Frühphase_Anker!AH$14='Angaben zum Unternehmen'!$D$39,DATE(YEAR(HT_Frühphase_Anker!AH$14),MONTH(HT_Frühphase_Anker!AH$14)+1,DAY(HT_Frühphase_Anker!AH$14))='Angaben zum Unternehmen'!$D$39,DATE(YEAR(HT_Frühphase_Anker!AH$14),MONTH(HT_Frühphase_Anker!AH$14)+2,DAY(HT_Frühphase_Anker!AH$14))='Angaben zum Unternehmen'!$D$39),Finanzplan!$B18/'Angaben zum Unternehmen'!$E$39*ROUND(((HT_Frühphase_Anker!AH$15-'Angaben zum Unternehmen'!$D$39)/30),0),0),IF(SUM($C18:AH18)=$B18,0,AH18*IF(ROUND((HT_Frühphase_Anker!AH$16-(HT_Frühphase_Anker!AH$15-DATE(YEAR('Angaben zum Unternehmen'!$D$39),MONTH('Angaben zum Unternehmen'!$D$39)+'Angaben zum Unternehmen'!$E$39,0)))/30,0)&gt;ROUND(HT_Frühphase_Anker!AH$16/30,0),ROUND(HT_Frühphase_Anker!AH$16/30,0),ROUND((HT_Frühphase_Anker!AH$16-(HT_Frühphase_Anker!AG$15-DATE(YEAR('Angaben zum Unternehmen'!$D$39),MONTH('Angaben zum Unternehmen'!$D$39)+'Angaben zum Unternehmen'!$E$39,0)))/30,0))))</f>
        <v>0</v>
      </c>
      <c r="AJ18" s="178">
        <f>IF(AI18=0,IF(OR(HT_Frühphase_Anker!AI$14='Angaben zum Unternehmen'!$D$39,DATE(YEAR(HT_Frühphase_Anker!AI$14),MONTH(HT_Frühphase_Anker!AI$14)+1,DAY(HT_Frühphase_Anker!AI$14))='Angaben zum Unternehmen'!$D$39,DATE(YEAR(HT_Frühphase_Anker!AI$14),MONTH(HT_Frühphase_Anker!AI$14)+2,DAY(HT_Frühphase_Anker!AI$14))='Angaben zum Unternehmen'!$D$39),Finanzplan!$B18/'Angaben zum Unternehmen'!$E$39*ROUND(((HT_Frühphase_Anker!AI$15-'Angaben zum Unternehmen'!$D$39)/30),0),0),IF(SUM($C18:AI18)=$B18,0,AI18*IF(ROUND((HT_Frühphase_Anker!AI$16-(HT_Frühphase_Anker!AI$15-DATE(YEAR('Angaben zum Unternehmen'!$D$39),MONTH('Angaben zum Unternehmen'!$D$39)+'Angaben zum Unternehmen'!$E$39,0)))/30,0)&gt;ROUND(HT_Frühphase_Anker!AI$16/30,0),ROUND(HT_Frühphase_Anker!AI$16/30,0),ROUND((HT_Frühphase_Anker!AI$16-(HT_Frühphase_Anker!AH$15-DATE(YEAR('Angaben zum Unternehmen'!$D$39),MONTH('Angaben zum Unternehmen'!$D$39)+'Angaben zum Unternehmen'!$E$39,0)))/30,0))))</f>
        <v>0</v>
      </c>
      <c r="AK18" s="178">
        <f>IF(AJ18=0,IF(OR(HT_Frühphase_Anker!AJ$14='Angaben zum Unternehmen'!$D$39,DATE(YEAR(HT_Frühphase_Anker!AJ$14),MONTH(HT_Frühphase_Anker!AJ$14)+1,DAY(HT_Frühphase_Anker!AJ$14))='Angaben zum Unternehmen'!$D$39,DATE(YEAR(HT_Frühphase_Anker!AJ$14),MONTH(HT_Frühphase_Anker!AJ$14)+2,DAY(HT_Frühphase_Anker!AJ$14))='Angaben zum Unternehmen'!$D$39),Finanzplan!$B18/'Angaben zum Unternehmen'!$E$39*ROUND(((HT_Frühphase_Anker!AJ$15-'Angaben zum Unternehmen'!$D$39)/30),0),0),IF(SUM($C18:AJ18)=$B18,0,AJ18*IF(ROUND((HT_Frühphase_Anker!AJ$16-(HT_Frühphase_Anker!AJ$15-DATE(YEAR('Angaben zum Unternehmen'!$D$39),MONTH('Angaben zum Unternehmen'!$D$39)+'Angaben zum Unternehmen'!$E$39,0)))/30,0)&gt;ROUND(HT_Frühphase_Anker!AJ$16/30,0),ROUND(HT_Frühphase_Anker!AJ$16/30,0),ROUND((HT_Frühphase_Anker!AJ$16-(HT_Frühphase_Anker!AI$15-DATE(YEAR('Angaben zum Unternehmen'!$D$39),MONTH('Angaben zum Unternehmen'!$D$39)+'Angaben zum Unternehmen'!$E$39,0)))/30,0))))</f>
        <v>0</v>
      </c>
      <c r="AL18" s="10">
        <f>IF(AK18=0,IF(OR(HT_Frühphase_Anker!AK$14='Angaben zum Unternehmen'!$D$39,DATE(YEAR(HT_Frühphase_Anker!AK$14),MONTH(HT_Frühphase_Anker!AK$14)+1,DAY(HT_Frühphase_Anker!AK$14))='Angaben zum Unternehmen'!$D$39,DATE(YEAR(HT_Frühphase_Anker!AK$14),MONTH(HT_Frühphase_Anker!AK$14)+2,DAY(HT_Frühphase_Anker!AK$14))='Angaben zum Unternehmen'!$D$39),Finanzplan!$B18/'Angaben zum Unternehmen'!$E$39*ROUND(((HT_Frühphase_Anker!AK$15-'Angaben zum Unternehmen'!$D$39)/30),0),0),IF(SUM($C18:AK18)=$B18,0,AK18*IF(ROUND((HT_Frühphase_Anker!AK$16-(HT_Frühphase_Anker!AK$15-DATE(YEAR('Angaben zum Unternehmen'!$D$39),MONTH('Angaben zum Unternehmen'!$D$39)+'Angaben zum Unternehmen'!$E$39,0)))/30,0)&gt;ROUND(HT_Frühphase_Anker!AK$16/30,0),ROUND(HT_Frühphase_Anker!AK$16/30,0),ROUND((HT_Frühphase_Anker!AK$16-(HT_Frühphase_Anker!AJ$15-DATE(YEAR('Angaben zum Unternehmen'!$D$39),MONTH('Angaben zum Unternehmen'!$D$39)+'Angaben zum Unternehmen'!$E$39,0)))/30,0))))</f>
        <v>0</v>
      </c>
      <c r="AM18" s="22">
        <f t="shared" si="2"/>
        <v>0</v>
      </c>
      <c r="AN18" s="543">
        <f>B18-AM18</f>
        <v>0</v>
      </c>
      <c r="AO18" s="547" t="s">
        <v>351</v>
      </c>
    </row>
    <row r="19" spans="1:41" s="2" customFormat="1" ht="12.75" x14ac:dyDescent="0.2">
      <c r="A19" s="570" t="s">
        <v>322</v>
      </c>
      <c r="B19" s="534">
        <f>IF(Art_BWA=Technik_Gültigkeit!$B$7,Bilanz!F24,Bilanz!H24)</f>
        <v>0</v>
      </c>
      <c r="C19" s="22">
        <f>IF(HT_Frühphase_Anker!B$14='Angaben zum Unternehmen'!$D$40,Finanzplan!$B19/'Angaben zum Unternehmen'!$E$40,0)</f>
        <v>0</v>
      </c>
      <c r="D19" s="178">
        <f>IF(C19=0,IF(HT_Frühphase_Anker!C$14='Angaben zum Unternehmen'!$D$40,Finanzplan!$B19/'Angaben zum Unternehmen'!$E$40,0),IF(SUM($C19:C19)=$B19,0,C19))</f>
        <v>0</v>
      </c>
      <c r="E19" s="178">
        <f>IF(D19=0,IF(HT_Frühphase_Anker!D$14='Angaben zum Unternehmen'!$D$40,Finanzplan!$B19/'Angaben zum Unternehmen'!$E$40,0),IF(SUM($C19:D19)=$B19,0,D19))</f>
        <v>0</v>
      </c>
      <c r="F19" s="178">
        <f>IF(E19=0,IF(HT_Frühphase_Anker!E$14='Angaben zum Unternehmen'!$D$40,Finanzplan!$B19/'Angaben zum Unternehmen'!$E$40,0),IF(SUM($C19:E19)=$B19,0,E19))</f>
        <v>0</v>
      </c>
      <c r="G19" s="178">
        <f>IF(F19=0,IF(HT_Frühphase_Anker!F$14='Angaben zum Unternehmen'!$D$40,Finanzplan!$B19/'Angaben zum Unternehmen'!$E$40,0),IF(SUM($C19:F19)=$B19,0,F19))</f>
        <v>0</v>
      </c>
      <c r="H19" s="178">
        <f>IF(G19=0,IF(HT_Frühphase_Anker!G$14='Angaben zum Unternehmen'!$D$40,Finanzplan!$B19/'Angaben zum Unternehmen'!$E$40,0),IF(SUM($C19:G19)=$B19,0,G19))</f>
        <v>0</v>
      </c>
      <c r="I19" s="178">
        <f>IF(H19=0,IF(HT_Frühphase_Anker!H$14='Angaben zum Unternehmen'!$D$40,Finanzplan!$B19/'Angaben zum Unternehmen'!$E$40,0),IF(SUM($C19:H19)=$B19,0,H19))</f>
        <v>0</v>
      </c>
      <c r="J19" s="178">
        <f>IF(I19=0,IF(HT_Frühphase_Anker!I$14='Angaben zum Unternehmen'!$D$40,Finanzplan!$B19/'Angaben zum Unternehmen'!$E$40,0),IF(SUM($C19:I19)=$B19,0,I19))</f>
        <v>0</v>
      </c>
      <c r="K19" s="178">
        <f>IF(J19=0,IF(HT_Frühphase_Anker!J$14='Angaben zum Unternehmen'!$D$40,Finanzplan!$B19/'Angaben zum Unternehmen'!$E$40,0),IF(SUM($C19:J19)=$B19,0,J19))</f>
        <v>0</v>
      </c>
      <c r="L19" s="178">
        <f>IF(K19=0,IF(HT_Frühphase_Anker!K$14='Angaben zum Unternehmen'!$D$40,Finanzplan!$B19/'Angaben zum Unternehmen'!$E$40,0),IF(SUM($C19:K19)=$B19,0,K19))</f>
        <v>0</v>
      </c>
      <c r="M19" s="178">
        <f>IF(L19=0,IF(HT_Frühphase_Anker!L$14='Angaben zum Unternehmen'!$D$40,Finanzplan!$B19/'Angaben zum Unternehmen'!$E$40,0),IF(SUM($C19:L19)=$B19,0,L19))</f>
        <v>0</v>
      </c>
      <c r="N19" s="10">
        <f>IF(M19=0,IF(HT_Frühphase_Anker!M$14='Angaben zum Unternehmen'!$D$40,Finanzplan!$B19/'Angaben zum Unternehmen'!$E$40,0),IF(SUM($C19:M19)=$B19,0,M19))</f>
        <v>0</v>
      </c>
      <c r="O19" s="22">
        <f>IF(N19=0,IF(HT_Frühphase_Anker!N$14='Angaben zum Unternehmen'!$D$40,Finanzplan!$B19/'Angaben zum Unternehmen'!$E$40,0),IF(SUM($C19:N19)=$B19,0,N19))</f>
        <v>0</v>
      </c>
      <c r="P19" s="178">
        <f>IF(O19=0,IF(HT_Frühphase_Anker!O$14='Angaben zum Unternehmen'!$D$40,Finanzplan!$B19/'Angaben zum Unternehmen'!$E$40,0),IF(SUM($C19:O19)=$B19,0,O19))</f>
        <v>0</v>
      </c>
      <c r="Q19" s="178">
        <f>IF(P19=0,IF(HT_Frühphase_Anker!P$14='Angaben zum Unternehmen'!$D$40,Finanzplan!$B19/'Angaben zum Unternehmen'!$E$40,0),IF(SUM($C19:P19)=$B19,0,P19))</f>
        <v>0</v>
      </c>
      <c r="R19" s="178">
        <f>IF(Q19=0,IF(HT_Frühphase_Anker!Q$14='Angaben zum Unternehmen'!$D$40,Finanzplan!$B19/'Angaben zum Unternehmen'!$E$40,0),IF(SUM($C19:Q19)=$B19,0,Q19))</f>
        <v>0</v>
      </c>
      <c r="S19" s="178">
        <f>IF(R19=0,IF(HT_Frühphase_Anker!R$14='Angaben zum Unternehmen'!$D$40,Finanzplan!$B19/'Angaben zum Unternehmen'!$E$40,0),IF(SUM($C19:R19)=$B19,0,R19))</f>
        <v>0</v>
      </c>
      <c r="T19" s="178">
        <f>IF(S19=0,IF(HT_Frühphase_Anker!S$14='Angaben zum Unternehmen'!$D$40,Finanzplan!$B19/'Angaben zum Unternehmen'!$E$40,0),IF(SUM($C19:S19)=$B19,0,S19))</f>
        <v>0</v>
      </c>
      <c r="U19" s="178">
        <f>IF(T19=0,IF(HT_Frühphase_Anker!T$14='Angaben zum Unternehmen'!$D$40,Finanzplan!$B19/'Angaben zum Unternehmen'!$E$40,0),IF(SUM($C19:T19)=$B19,0,T19))</f>
        <v>0</v>
      </c>
      <c r="V19" s="178">
        <f>IF(U19=0,IF(HT_Frühphase_Anker!U$14='Angaben zum Unternehmen'!$D$40,Finanzplan!$B19/'Angaben zum Unternehmen'!$E$40,0),IF(SUM($C19:U19)=$B19,0,U19))</f>
        <v>0</v>
      </c>
      <c r="W19" s="178">
        <f>IF(V19=0,IF(HT_Frühphase_Anker!V$14='Angaben zum Unternehmen'!$D$40,Finanzplan!$B19/'Angaben zum Unternehmen'!$E$40,0),IF(SUM($C19:V19)=$B19,0,V19))</f>
        <v>0</v>
      </c>
      <c r="X19" s="178">
        <f>IF(W19=0,IF(HT_Frühphase_Anker!W$14='Angaben zum Unternehmen'!$D$40,Finanzplan!$B19/'Angaben zum Unternehmen'!$E$40,0),IF(SUM($C19:W19)=$B19,0,W19))</f>
        <v>0</v>
      </c>
      <c r="Y19" s="178">
        <f>IF(X19=0,IF(HT_Frühphase_Anker!X$14='Angaben zum Unternehmen'!$D$40,Finanzplan!$B19/'Angaben zum Unternehmen'!$E$40,0),IF(SUM($C19:X19)=$B19,0,X19))</f>
        <v>0</v>
      </c>
      <c r="Z19" s="33">
        <f>IF(Y19=0,IF(HT_Frühphase_Anker!Y$14='Angaben zum Unternehmen'!$D$40,Finanzplan!$B19/'Angaben zum Unternehmen'!$E$40,0),IF(SUM($C19:Y19)=$B19,0,Y19))</f>
        <v>0</v>
      </c>
      <c r="AA19" s="22">
        <f>IF(Z19=0,IF(OR(HT_Frühphase_Anker!Z$14='Angaben zum Unternehmen'!$D$40,DATE(YEAR(HT_Frühphase_Anker!Z$14),MONTH(HT_Frühphase_Anker!Z$14)+1,DAY(HT_Frühphase_Anker!Z$14))='Angaben zum Unternehmen'!$D$40,DATE(YEAR(HT_Frühphase_Anker!Z$14),MONTH(HT_Frühphase_Anker!Z$14)+2,DAY(HT_Frühphase_Anker!Z$14))='Angaben zum Unternehmen'!$D$40),Finanzplan!$B19/'Angaben zum Unternehmen'!$E$40*ROUND(((HT_Frühphase_Anker!Z$15-'Angaben zum Unternehmen'!$D$40)/30),0),0),IF(SUM($C19:Z19)=$B19,0,Z19*IF(ROUND((HT_Frühphase_Anker!Z$16-(HT_Frühphase_Anker!Z$15-DATE(YEAR('Angaben zum Unternehmen'!$D$40),MONTH('Angaben zum Unternehmen'!$D$40)+'Angaben zum Unternehmen'!$E$40,0)))/30,0)&gt;ROUND(HT_Frühphase_Anker!Z$16/30,0),ROUND(HT_Frühphase_Anker!Z$16/30,0),ROUND((HT_Frühphase_Anker!Z$16-(HT_Frühphase_Anker!Y$15-DATE(YEAR('Angaben zum Unternehmen'!$D$40),MONTH('Angaben zum Unternehmen'!$D$40)+'Angaben zum Unternehmen'!$E$40,0)))/30,0))))</f>
        <v>0</v>
      </c>
      <c r="AB19" s="178">
        <f>IF(AA19=0,IF(OR(HT_Frühphase_Anker!AA$14='Angaben zum Unternehmen'!$D$40,DATE(YEAR(HT_Frühphase_Anker!AA$14),MONTH(HT_Frühphase_Anker!AA$14)+1,DAY(HT_Frühphase_Anker!AA$14))='Angaben zum Unternehmen'!$D$40,DATE(YEAR(HT_Frühphase_Anker!AA$14),MONTH(HT_Frühphase_Anker!AA$14)+2,DAY(HT_Frühphase_Anker!AA$14))='Angaben zum Unternehmen'!$D$40),Finanzplan!$B19/'Angaben zum Unternehmen'!$E$40*ROUND(((HT_Frühphase_Anker!AA$15-'Angaben zum Unternehmen'!$D$40)/30),0),0),IF(SUM($C19:AA19)=$B19,0,AA19*IF(ROUND((HT_Frühphase_Anker!AA$16-(HT_Frühphase_Anker!AA$15-DATE(YEAR('Angaben zum Unternehmen'!$D$40),MONTH('Angaben zum Unternehmen'!$D$40)+'Angaben zum Unternehmen'!$E$40,0)))/30,0)&gt;ROUND(HT_Frühphase_Anker!AA$16/30,0),ROUND(HT_Frühphase_Anker!AA$16/30,0),ROUND((HT_Frühphase_Anker!AA$16-(HT_Frühphase_Anker!Z$15-DATE(YEAR('Angaben zum Unternehmen'!$D$40),MONTH('Angaben zum Unternehmen'!$D$40)+'Angaben zum Unternehmen'!$E$40,0)))/30,0))))</f>
        <v>0</v>
      </c>
      <c r="AC19" s="178">
        <f>IF(AB19=0,IF(OR(HT_Frühphase_Anker!AB$14='Angaben zum Unternehmen'!$D$40,DATE(YEAR(HT_Frühphase_Anker!AB$14),MONTH(HT_Frühphase_Anker!AB$14)+1,DAY(HT_Frühphase_Anker!AB$14))='Angaben zum Unternehmen'!$D$40,DATE(YEAR(HT_Frühphase_Anker!AB$14),MONTH(HT_Frühphase_Anker!AB$14)+2,DAY(HT_Frühphase_Anker!AB$14))='Angaben zum Unternehmen'!$D$40),Finanzplan!$B19/'Angaben zum Unternehmen'!$E$40*ROUND(((HT_Frühphase_Anker!AB$15-'Angaben zum Unternehmen'!$D$40)/30),0),0),IF(SUM($C19:AB19)=$B19,0,AB19*IF(ROUND((HT_Frühphase_Anker!AB$16-(HT_Frühphase_Anker!AB$15-DATE(YEAR('Angaben zum Unternehmen'!$D$40),MONTH('Angaben zum Unternehmen'!$D$40)+'Angaben zum Unternehmen'!$E$40,0)))/30,0)&gt;ROUND(HT_Frühphase_Anker!AB$16/30,0),ROUND(HT_Frühphase_Anker!AB$16/30,0),ROUND((HT_Frühphase_Anker!AB$16-(HT_Frühphase_Anker!AA$15-DATE(YEAR('Angaben zum Unternehmen'!$D$40),MONTH('Angaben zum Unternehmen'!$D$40)+'Angaben zum Unternehmen'!$E$40,0)))/30,0))))</f>
        <v>0</v>
      </c>
      <c r="AD19" s="10">
        <f>IF(AC19=0,IF(OR(HT_Frühphase_Anker!AC$14='Angaben zum Unternehmen'!$D$40,DATE(YEAR(HT_Frühphase_Anker!AC$14),MONTH(HT_Frühphase_Anker!AC$14)+1,DAY(HT_Frühphase_Anker!AC$14))='Angaben zum Unternehmen'!$D$40,DATE(YEAR(HT_Frühphase_Anker!AC$14),MONTH(HT_Frühphase_Anker!AC$14)+2,DAY(HT_Frühphase_Anker!AC$14))='Angaben zum Unternehmen'!$D$40),Finanzplan!$B19/'Angaben zum Unternehmen'!$E$40*ROUND(((HT_Frühphase_Anker!AC$15-'Angaben zum Unternehmen'!$D$40)/30),0),0),IF(SUM($C19:AC19)=$B19,0,AC19*IF(ROUND((HT_Frühphase_Anker!AC$16-(HT_Frühphase_Anker!AC$15-DATE(YEAR('Angaben zum Unternehmen'!$D$40),MONTH('Angaben zum Unternehmen'!$D$40)+'Angaben zum Unternehmen'!$E$40,0)))/30,0)&gt;ROUND(HT_Frühphase_Anker!AC$16/30,0),ROUND(HT_Frühphase_Anker!AC$16/30,0),ROUND((HT_Frühphase_Anker!AC$16-(HT_Frühphase_Anker!AB$15-DATE(YEAR('Angaben zum Unternehmen'!$D$40),MONTH('Angaben zum Unternehmen'!$D$40)+'Angaben zum Unternehmen'!$E$40,0)))/30,0))))</f>
        <v>0</v>
      </c>
      <c r="AE19" s="22">
        <f>IF(AD19=0,IF(OR(HT_Frühphase_Anker!AD$14='Angaben zum Unternehmen'!$D$40,DATE(YEAR(HT_Frühphase_Anker!AD$14),MONTH(HT_Frühphase_Anker!AD$14)+1,DAY(HT_Frühphase_Anker!AD$14))='Angaben zum Unternehmen'!$D$40,DATE(YEAR(HT_Frühphase_Anker!AD$14),MONTH(HT_Frühphase_Anker!AD$14)+2,DAY(HT_Frühphase_Anker!AD$14))='Angaben zum Unternehmen'!$D$40),Finanzplan!$B19/'Angaben zum Unternehmen'!$E$40*ROUND(((HT_Frühphase_Anker!AD$15-'Angaben zum Unternehmen'!$D$40)/30),0),0),IF(SUM($C19:AD19)=$B19,0,AD19*IF(ROUND((HT_Frühphase_Anker!AD$16-(HT_Frühphase_Anker!AD$15-DATE(YEAR('Angaben zum Unternehmen'!$D$40),MONTH('Angaben zum Unternehmen'!$D$40)+'Angaben zum Unternehmen'!$E$40,0)))/30,0)&gt;ROUND(HT_Frühphase_Anker!AD$16/30,0),ROUND(HT_Frühphase_Anker!AD$16/30,0),ROUND((HT_Frühphase_Anker!AD$16-(HT_Frühphase_Anker!AC$15-DATE(YEAR('Angaben zum Unternehmen'!$D$40),MONTH('Angaben zum Unternehmen'!$D$40)+'Angaben zum Unternehmen'!$E$40,0)))/30,0))))</f>
        <v>0</v>
      </c>
      <c r="AF19" s="178">
        <f>IF(AE19=0,IF(OR(HT_Frühphase_Anker!AE$14='Angaben zum Unternehmen'!$D$40,DATE(YEAR(HT_Frühphase_Anker!AE$14),MONTH(HT_Frühphase_Anker!AE$14)+1,DAY(HT_Frühphase_Anker!AE$14))='Angaben zum Unternehmen'!$D$40,DATE(YEAR(HT_Frühphase_Anker!AE$14),MONTH(HT_Frühphase_Anker!AE$14)+2,DAY(HT_Frühphase_Anker!AE$14))='Angaben zum Unternehmen'!$D$40),Finanzplan!$B19/'Angaben zum Unternehmen'!$E$40*ROUND(((HT_Frühphase_Anker!AE$15-'Angaben zum Unternehmen'!$D$40)/30),0),0),IF(SUM($C19:AE19)=$B19,0,AE19*IF(ROUND((HT_Frühphase_Anker!AE$16-(HT_Frühphase_Anker!AE$15-DATE(YEAR('Angaben zum Unternehmen'!$D$40),MONTH('Angaben zum Unternehmen'!$D$40)+'Angaben zum Unternehmen'!$E$40,0)))/30,0)&gt;ROUND(HT_Frühphase_Anker!AE$16/30,0),ROUND(HT_Frühphase_Anker!AE$16/30,0),ROUND((HT_Frühphase_Anker!AE$16-(HT_Frühphase_Anker!AD$15-DATE(YEAR('Angaben zum Unternehmen'!$D$40),MONTH('Angaben zum Unternehmen'!$D$40)+'Angaben zum Unternehmen'!$E$40,0)))/30,0))))</f>
        <v>0</v>
      </c>
      <c r="AG19" s="178">
        <f>IF(AF19=0,IF(OR(HT_Frühphase_Anker!AF$14='Angaben zum Unternehmen'!$D$40,DATE(YEAR(HT_Frühphase_Anker!AF$14),MONTH(HT_Frühphase_Anker!AF$14)+1,DAY(HT_Frühphase_Anker!AF$14))='Angaben zum Unternehmen'!$D$40,DATE(YEAR(HT_Frühphase_Anker!AF$14),MONTH(HT_Frühphase_Anker!AF$14)+2,DAY(HT_Frühphase_Anker!AF$14))='Angaben zum Unternehmen'!$D$40),Finanzplan!$B19/'Angaben zum Unternehmen'!$E$40*ROUND(((HT_Frühphase_Anker!AF$15-'Angaben zum Unternehmen'!$D$40)/30),0),0),IF(SUM($C19:AF19)=$B19,0,AF19*IF(ROUND((HT_Frühphase_Anker!AF$16-(HT_Frühphase_Anker!AF$15-DATE(YEAR('Angaben zum Unternehmen'!$D$40),MONTH('Angaben zum Unternehmen'!$D$40)+'Angaben zum Unternehmen'!$E$40,0)))/30,0)&gt;ROUND(HT_Frühphase_Anker!AF$16/30,0),ROUND(HT_Frühphase_Anker!AF$16/30,0),ROUND((HT_Frühphase_Anker!AF$16-(HT_Frühphase_Anker!AE$15-DATE(YEAR('Angaben zum Unternehmen'!$D$40),MONTH('Angaben zum Unternehmen'!$D$40)+'Angaben zum Unternehmen'!$E$40,0)))/30,0))))</f>
        <v>0</v>
      </c>
      <c r="AH19" s="10">
        <f>IF(AG19=0,IF(OR(HT_Frühphase_Anker!AG$14='Angaben zum Unternehmen'!$D$40,DATE(YEAR(HT_Frühphase_Anker!AG$14),MONTH(HT_Frühphase_Anker!AG$14)+1,DAY(HT_Frühphase_Anker!AG$14))='Angaben zum Unternehmen'!$D$40,DATE(YEAR(HT_Frühphase_Anker!AG$14),MONTH(HT_Frühphase_Anker!AG$14)+2,DAY(HT_Frühphase_Anker!AG$14))='Angaben zum Unternehmen'!$D$40),Finanzplan!$B19/'Angaben zum Unternehmen'!$E$40*ROUND(((HT_Frühphase_Anker!AG$15-'Angaben zum Unternehmen'!$D$40)/30),0),0),IF(SUM($C19:AG19)=$B19,0,AG19*IF(ROUND((HT_Frühphase_Anker!AG$16-(HT_Frühphase_Anker!AG$15-DATE(YEAR('Angaben zum Unternehmen'!$D$40),MONTH('Angaben zum Unternehmen'!$D$40)+'Angaben zum Unternehmen'!$E$40,0)))/30,0)&gt;ROUND(HT_Frühphase_Anker!AG$16/30,0),ROUND(HT_Frühphase_Anker!AG$16/30,0),ROUND((HT_Frühphase_Anker!AG$16-(HT_Frühphase_Anker!AF$15-DATE(YEAR('Angaben zum Unternehmen'!$D$40),MONTH('Angaben zum Unternehmen'!$D$40)+'Angaben zum Unternehmen'!$E$40,0)))/30,0))))</f>
        <v>0</v>
      </c>
      <c r="AI19" s="22">
        <f>IF(AH19=0,IF(OR(HT_Frühphase_Anker!AH$14='Angaben zum Unternehmen'!$D$40,DATE(YEAR(HT_Frühphase_Anker!AH$14),MONTH(HT_Frühphase_Anker!AH$14)+1,DAY(HT_Frühphase_Anker!AH$14))='Angaben zum Unternehmen'!$D$40,DATE(YEAR(HT_Frühphase_Anker!AH$14),MONTH(HT_Frühphase_Anker!AH$14)+2,DAY(HT_Frühphase_Anker!AH$14))='Angaben zum Unternehmen'!$D$40),Finanzplan!$B19/'Angaben zum Unternehmen'!$E$40*ROUND(((HT_Frühphase_Anker!AH$15-'Angaben zum Unternehmen'!$D$40)/30),0),0),IF(SUM($C19:AH19)=$B19,0,AH19*IF(ROUND((HT_Frühphase_Anker!AH$16-(HT_Frühphase_Anker!AH$15-DATE(YEAR('Angaben zum Unternehmen'!$D$40),MONTH('Angaben zum Unternehmen'!$D$40)+'Angaben zum Unternehmen'!$E$40,0)))/30,0)&gt;ROUND(HT_Frühphase_Anker!AH$16/30,0),ROUND(HT_Frühphase_Anker!AH$16/30,0),ROUND((HT_Frühphase_Anker!AH$16-(HT_Frühphase_Anker!AG$15-DATE(YEAR('Angaben zum Unternehmen'!$D$40),MONTH('Angaben zum Unternehmen'!$D$40)+'Angaben zum Unternehmen'!$E$40,0)))/30,0))))</f>
        <v>0</v>
      </c>
      <c r="AJ19" s="178">
        <f>IF(AI19=0,IF(OR(HT_Frühphase_Anker!AI$14='Angaben zum Unternehmen'!$D$40,DATE(YEAR(HT_Frühphase_Anker!AI$14),MONTH(HT_Frühphase_Anker!AI$14)+1,DAY(HT_Frühphase_Anker!AI$14))='Angaben zum Unternehmen'!$D$40,DATE(YEAR(HT_Frühphase_Anker!AI$14),MONTH(HT_Frühphase_Anker!AI$14)+2,DAY(HT_Frühphase_Anker!AI$14))='Angaben zum Unternehmen'!$D$40),Finanzplan!$B19/'Angaben zum Unternehmen'!$E$40*ROUND(((HT_Frühphase_Anker!AI$15-'Angaben zum Unternehmen'!$D$40)/30),0),0),IF(SUM($C19:AI19)=$B19,0,AI19*IF(ROUND((HT_Frühphase_Anker!AI$16-(HT_Frühphase_Anker!AI$15-DATE(YEAR('Angaben zum Unternehmen'!$D$40),MONTH('Angaben zum Unternehmen'!$D$40)+'Angaben zum Unternehmen'!$E$40,0)))/30,0)&gt;ROUND(HT_Frühphase_Anker!AI$16/30,0),ROUND(HT_Frühphase_Anker!AI$16/30,0),ROUND((HT_Frühphase_Anker!AI$16-(HT_Frühphase_Anker!AH$15-DATE(YEAR('Angaben zum Unternehmen'!$D$40),MONTH('Angaben zum Unternehmen'!$D$40)+'Angaben zum Unternehmen'!$E$40,0)))/30,0))))</f>
        <v>0</v>
      </c>
      <c r="AK19" s="178">
        <f>IF(AJ19=0,IF(OR(HT_Frühphase_Anker!AJ$14='Angaben zum Unternehmen'!$D$40,DATE(YEAR(HT_Frühphase_Anker!AJ$14),MONTH(HT_Frühphase_Anker!AJ$14)+1,DAY(HT_Frühphase_Anker!AJ$14))='Angaben zum Unternehmen'!$D$40,DATE(YEAR(HT_Frühphase_Anker!AJ$14),MONTH(HT_Frühphase_Anker!AJ$14)+2,DAY(HT_Frühphase_Anker!AJ$14))='Angaben zum Unternehmen'!$D$40),Finanzplan!$B19/'Angaben zum Unternehmen'!$E$40*ROUND(((HT_Frühphase_Anker!AJ$15-'Angaben zum Unternehmen'!$D$40)/30),0),0),IF(SUM($C19:AJ19)=$B19,0,AJ19*IF(ROUND((HT_Frühphase_Anker!AJ$16-(HT_Frühphase_Anker!AJ$15-DATE(YEAR('Angaben zum Unternehmen'!$D$40),MONTH('Angaben zum Unternehmen'!$D$40)+'Angaben zum Unternehmen'!$E$40,0)))/30,0)&gt;ROUND(HT_Frühphase_Anker!AJ$16/30,0),ROUND(HT_Frühphase_Anker!AJ$16/30,0),ROUND((HT_Frühphase_Anker!AJ$16-(HT_Frühphase_Anker!AI$15-DATE(YEAR('Angaben zum Unternehmen'!$D$40),MONTH('Angaben zum Unternehmen'!$D$40)+'Angaben zum Unternehmen'!$E$40,0)))/30,0))))</f>
        <v>0</v>
      </c>
      <c r="AL19" s="10">
        <f>IF(AK19=0,IF(OR(HT_Frühphase_Anker!AK$14='Angaben zum Unternehmen'!$D$40,DATE(YEAR(HT_Frühphase_Anker!AK$14),MONTH(HT_Frühphase_Anker!AK$14)+1,DAY(HT_Frühphase_Anker!AK$14))='Angaben zum Unternehmen'!$D$40,DATE(YEAR(HT_Frühphase_Anker!AK$14),MONTH(HT_Frühphase_Anker!AK$14)+2,DAY(HT_Frühphase_Anker!AK$14))='Angaben zum Unternehmen'!$D$40),Finanzplan!$B19/'Angaben zum Unternehmen'!$E$40*ROUND(((HT_Frühphase_Anker!AK$15-'Angaben zum Unternehmen'!$D$40)/30),0),0),IF(SUM($C19:AK19)=$B19,0,AK19*IF(ROUND((HT_Frühphase_Anker!AK$16-(HT_Frühphase_Anker!AK$15-DATE(YEAR('Angaben zum Unternehmen'!$D$40),MONTH('Angaben zum Unternehmen'!$D$40)+'Angaben zum Unternehmen'!$E$40,0)))/30,0)&gt;ROUND(HT_Frühphase_Anker!AK$16/30,0),ROUND(HT_Frühphase_Anker!AK$16/30,0),ROUND((HT_Frühphase_Anker!AK$16-(HT_Frühphase_Anker!AJ$15-DATE(YEAR('Angaben zum Unternehmen'!$D$40),MONTH('Angaben zum Unternehmen'!$D$40)+'Angaben zum Unternehmen'!$E$40,0)))/30,0))))</f>
        <v>0</v>
      </c>
      <c r="AM19" s="22">
        <f t="shared" si="2"/>
        <v>0</v>
      </c>
      <c r="AN19" s="543">
        <f>B19-AM19</f>
        <v>0</v>
      </c>
      <c r="AO19" s="547" t="s">
        <v>16</v>
      </c>
    </row>
    <row r="20" spans="1:41" s="2" customFormat="1" ht="12.75" x14ac:dyDescent="0.2">
      <c r="A20" s="569" t="s">
        <v>325</v>
      </c>
      <c r="B20" s="534">
        <f>IF(Art_BWA=Technik_Gültigkeit!$B$7,Bilanz!F57+Bilanz!F58+Bilanz!F62+Bilanz!F63+Bilanz!F69+Bilanz!F70,Bilanz!H57+Bilanz!H58+Bilanz!H62+Bilanz!H63+Bilanz!H69+Bilanz!H70)</f>
        <v>0</v>
      </c>
      <c r="C20" s="22">
        <f>'Plan - Kapital'!B87-'Plan - Kapital'!B51</f>
        <v>0</v>
      </c>
      <c r="D20" s="178">
        <f>'Plan - Kapital'!C87-'Plan - Kapital'!C51</f>
        <v>0</v>
      </c>
      <c r="E20" s="178">
        <f>'Plan - Kapital'!D87-'Plan - Kapital'!D51</f>
        <v>0</v>
      </c>
      <c r="F20" s="178">
        <f>'Plan - Kapital'!E87-'Plan - Kapital'!E51</f>
        <v>0</v>
      </c>
      <c r="G20" s="178">
        <f>'Plan - Kapital'!F87-'Plan - Kapital'!F51</f>
        <v>0</v>
      </c>
      <c r="H20" s="178">
        <f>'Plan - Kapital'!G87-'Plan - Kapital'!G51</f>
        <v>0</v>
      </c>
      <c r="I20" s="178">
        <f>'Plan - Kapital'!H87-'Plan - Kapital'!H51</f>
        <v>0</v>
      </c>
      <c r="J20" s="178">
        <f>'Plan - Kapital'!I87-'Plan - Kapital'!I51</f>
        <v>0</v>
      </c>
      <c r="K20" s="178">
        <f>'Plan - Kapital'!J87-'Plan - Kapital'!J51</f>
        <v>0</v>
      </c>
      <c r="L20" s="178">
        <f>'Plan - Kapital'!K87-'Plan - Kapital'!K51</f>
        <v>0</v>
      </c>
      <c r="M20" s="178">
        <f>'Plan - Kapital'!L87-'Plan - Kapital'!L51</f>
        <v>0</v>
      </c>
      <c r="N20" s="10">
        <f>'Plan - Kapital'!M87-'Plan - Kapital'!M51</f>
        <v>0</v>
      </c>
      <c r="O20" s="22">
        <f>'Plan - Kapital'!N87-'Plan - Kapital'!N51</f>
        <v>0</v>
      </c>
      <c r="P20" s="178">
        <f>'Plan - Kapital'!O87-'Plan - Kapital'!O51</f>
        <v>0</v>
      </c>
      <c r="Q20" s="178">
        <f>'Plan - Kapital'!P87-'Plan - Kapital'!P51</f>
        <v>0</v>
      </c>
      <c r="R20" s="178">
        <f>'Plan - Kapital'!Q87-'Plan - Kapital'!Q51</f>
        <v>0</v>
      </c>
      <c r="S20" s="178">
        <f>'Plan - Kapital'!R87-'Plan - Kapital'!R51</f>
        <v>0</v>
      </c>
      <c r="T20" s="178">
        <f>'Plan - Kapital'!S87-'Plan - Kapital'!S51</f>
        <v>0</v>
      </c>
      <c r="U20" s="178">
        <f>'Plan - Kapital'!T87-'Plan - Kapital'!T51</f>
        <v>0</v>
      </c>
      <c r="V20" s="178">
        <f>'Plan - Kapital'!U87-'Plan - Kapital'!U51</f>
        <v>0</v>
      </c>
      <c r="W20" s="178">
        <f>'Plan - Kapital'!V87-'Plan - Kapital'!V51</f>
        <v>0</v>
      </c>
      <c r="X20" s="178">
        <f>'Plan - Kapital'!W87-'Plan - Kapital'!W51</f>
        <v>0</v>
      </c>
      <c r="Y20" s="178">
        <f>'Plan - Kapital'!X87-'Plan - Kapital'!X51</f>
        <v>0</v>
      </c>
      <c r="Z20" s="33">
        <f>'Plan - Kapital'!Y87-'Plan - Kapital'!Y51</f>
        <v>0</v>
      </c>
      <c r="AA20" s="22">
        <f>'Plan - Kapital'!Z87-'Plan - Kapital'!Z51</f>
        <v>0</v>
      </c>
      <c r="AB20" s="178">
        <f>'Plan - Kapital'!AA87-'Plan - Kapital'!AA51</f>
        <v>0</v>
      </c>
      <c r="AC20" s="178">
        <f>'Plan - Kapital'!AB87-'Plan - Kapital'!AB51</f>
        <v>0</v>
      </c>
      <c r="AD20" s="10">
        <f>'Plan - Kapital'!AC87-'Plan - Kapital'!AC51</f>
        <v>0</v>
      </c>
      <c r="AE20" s="22">
        <f>'Plan - Kapital'!AD87-'Plan - Kapital'!AD51</f>
        <v>0</v>
      </c>
      <c r="AF20" s="178">
        <f>'Plan - Kapital'!AE87-'Plan - Kapital'!AE51</f>
        <v>0</v>
      </c>
      <c r="AG20" s="178">
        <f>'Plan - Kapital'!AF87-'Plan - Kapital'!AF51</f>
        <v>0</v>
      </c>
      <c r="AH20" s="10">
        <f>'Plan - Kapital'!AG87-'Plan - Kapital'!AG51</f>
        <v>0</v>
      </c>
      <c r="AI20" s="22">
        <f>'Plan - Kapital'!AH87-'Plan - Kapital'!AH51</f>
        <v>0</v>
      </c>
      <c r="AJ20" s="178">
        <f>'Plan - Kapital'!AI87-'Plan - Kapital'!AI51</f>
        <v>0</v>
      </c>
      <c r="AK20" s="178">
        <f>'Plan - Kapital'!AJ87-'Plan - Kapital'!AJ51</f>
        <v>0</v>
      </c>
      <c r="AL20" s="10">
        <f>'Plan - Kapital'!AK87-'Plan - Kapital'!AK51</f>
        <v>0</v>
      </c>
      <c r="AM20" s="22">
        <f t="shared" si="2"/>
        <v>0</v>
      </c>
      <c r="AN20" s="543">
        <f>AM20</f>
        <v>0</v>
      </c>
      <c r="AO20" s="547" t="s">
        <v>365</v>
      </c>
    </row>
    <row r="21" spans="1:41" s="2" customFormat="1" ht="12.75" x14ac:dyDescent="0.2">
      <c r="A21" s="570" t="s">
        <v>298</v>
      </c>
      <c r="B21" s="534">
        <f>IF(Art_BWA=Technik_Gültigkeit!$B$7,Bilanz!F71,Bilanz!H71)</f>
        <v>0</v>
      </c>
      <c r="C21" s="22">
        <f>'Plan - Kapital'!B51</f>
        <v>0</v>
      </c>
      <c r="D21" s="178">
        <f>'Plan - Kapital'!C51</f>
        <v>0</v>
      </c>
      <c r="E21" s="178">
        <f>'Plan - Kapital'!D51</f>
        <v>0</v>
      </c>
      <c r="F21" s="178">
        <f>'Plan - Kapital'!E51</f>
        <v>0</v>
      </c>
      <c r="G21" s="178">
        <f>'Plan - Kapital'!F51</f>
        <v>0</v>
      </c>
      <c r="H21" s="178">
        <f>'Plan - Kapital'!G51</f>
        <v>0</v>
      </c>
      <c r="I21" s="178">
        <f>'Plan - Kapital'!H51</f>
        <v>0</v>
      </c>
      <c r="J21" s="178">
        <f>'Plan - Kapital'!I51</f>
        <v>0</v>
      </c>
      <c r="K21" s="178">
        <f>'Plan - Kapital'!J51</f>
        <v>0</v>
      </c>
      <c r="L21" s="178">
        <f>'Plan - Kapital'!K51</f>
        <v>0</v>
      </c>
      <c r="M21" s="178">
        <f>'Plan - Kapital'!L51</f>
        <v>0</v>
      </c>
      <c r="N21" s="10">
        <f>'Plan - Kapital'!M51</f>
        <v>0</v>
      </c>
      <c r="O21" s="22">
        <f>'Plan - Kapital'!N51</f>
        <v>0</v>
      </c>
      <c r="P21" s="178">
        <f>'Plan - Kapital'!O51</f>
        <v>0</v>
      </c>
      <c r="Q21" s="178">
        <f>'Plan - Kapital'!P51</f>
        <v>0</v>
      </c>
      <c r="R21" s="178">
        <f>'Plan - Kapital'!Q51</f>
        <v>0</v>
      </c>
      <c r="S21" s="178">
        <f>'Plan - Kapital'!R51</f>
        <v>0</v>
      </c>
      <c r="T21" s="178">
        <f>'Plan - Kapital'!S51</f>
        <v>0</v>
      </c>
      <c r="U21" s="178">
        <f>'Plan - Kapital'!T51</f>
        <v>0</v>
      </c>
      <c r="V21" s="178">
        <f>'Plan - Kapital'!U51</f>
        <v>0</v>
      </c>
      <c r="W21" s="178">
        <f>'Plan - Kapital'!V51</f>
        <v>0</v>
      </c>
      <c r="X21" s="178">
        <f>'Plan - Kapital'!W51</f>
        <v>0</v>
      </c>
      <c r="Y21" s="178">
        <f>'Plan - Kapital'!X51</f>
        <v>0</v>
      </c>
      <c r="Z21" s="33">
        <f>'Plan - Kapital'!Y51</f>
        <v>0</v>
      </c>
      <c r="AA21" s="22">
        <f>'Plan - Kapital'!Z51</f>
        <v>0</v>
      </c>
      <c r="AB21" s="178">
        <f>'Plan - Kapital'!AA51</f>
        <v>0</v>
      </c>
      <c r="AC21" s="178">
        <f>'Plan - Kapital'!AB51</f>
        <v>0</v>
      </c>
      <c r="AD21" s="10">
        <f>'Plan - Kapital'!AC51</f>
        <v>0</v>
      </c>
      <c r="AE21" s="22">
        <f>'Plan - Kapital'!AD51</f>
        <v>0</v>
      </c>
      <c r="AF21" s="178">
        <f>'Plan - Kapital'!AE51</f>
        <v>0</v>
      </c>
      <c r="AG21" s="178">
        <f>'Plan - Kapital'!AF51</f>
        <v>0</v>
      </c>
      <c r="AH21" s="10">
        <f>'Plan - Kapital'!AG51</f>
        <v>0</v>
      </c>
      <c r="AI21" s="22">
        <f>'Plan - Kapital'!AH51</f>
        <v>0</v>
      </c>
      <c r="AJ21" s="178">
        <f>'Plan - Kapital'!AI51</f>
        <v>0</v>
      </c>
      <c r="AK21" s="178">
        <f>'Plan - Kapital'!AJ51</f>
        <v>0</v>
      </c>
      <c r="AL21" s="10">
        <f>'Plan - Kapital'!AK51</f>
        <v>0</v>
      </c>
      <c r="AM21" s="22">
        <f t="shared" si="2"/>
        <v>0</v>
      </c>
      <c r="AN21" s="543">
        <f>AM21</f>
        <v>0</v>
      </c>
      <c r="AO21" s="547" t="s">
        <v>359</v>
      </c>
    </row>
    <row r="22" spans="1:41" s="2" customFormat="1" ht="12.75" x14ac:dyDescent="0.2">
      <c r="A22" s="570" t="s">
        <v>323</v>
      </c>
      <c r="B22" s="534">
        <f>IF(Art_BWA=Technik_Gültigkeit!$B$7,Bilanz!F47*-1,Bilanz!H47*-1)</f>
        <v>0</v>
      </c>
      <c r="C22" s="22">
        <f>IF(HT_Frühphase_Anker!B$14='Angaben zum Unternehmen'!$D$41,Finanzplan!$B22/'Angaben zum Unternehmen'!$E$41,0)</f>
        <v>0</v>
      </c>
      <c r="D22" s="178">
        <f>IF(C22=0,IF(HT_Frühphase_Anker!C$14='Angaben zum Unternehmen'!$D$41,Finanzplan!$B22/'Angaben zum Unternehmen'!$E$41,0),IF(SUM($C22:C22)=$B22,0,C22))</f>
        <v>0</v>
      </c>
      <c r="E22" s="178">
        <f>IF(D22=0,IF(HT_Frühphase_Anker!D$14='Angaben zum Unternehmen'!$D$41,Finanzplan!$B22/'Angaben zum Unternehmen'!$E$41,0),IF(SUM($C22:D22)=$B22,0,D22))</f>
        <v>0</v>
      </c>
      <c r="F22" s="178">
        <f>IF(E22=0,IF(HT_Frühphase_Anker!E$14='Angaben zum Unternehmen'!$D$41,Finanzplan!$B22/'Angaben zum Unternehmen'!$E$41,0),IF(SUM($C22:E22)=$B22,0,E22))</f>
        <v>0</v>
      </c>
      <c r="G22" s="178">
        <f>IF(F22=0,IF(HT_Frühphase_Anker!F$14='Angaben zum Unternehmen'!$D$41,Finanzplan!$B22/'Angaben zum Unternehmen'!$E$41,0),IF(SUM($C22:F22)=$B22,0,F22))</f>
        <v>0</v>
      </c>
      <c r="H22" s="178">
        <f>IF(G22=0,IF(HT_Frühphase_Anker!G$14='Angaben zum Unternehmen'!$D$41,Finanzplan!$B22/'Angaben zum Unternehmen'!$E$41,0),IF(SUM($C22:G22)=$B22,0,G22))</f>
        <v>0</v>
      </c>
      <c r="I22" s="178">
        <f>IF(H22=0,IF(HT_Frühphase_Anker!H$14='Angaben zum Unternehmen'!$D$41,Finanzplan!$B22/'Angaben zum Unternehmen'!$E$41,0),IF(SUM($C22:H22)=$B22,0,H22))</f>
        <v>0</v>
      </c>
      <c r="J22" s="178">
        <f>IF(I22=0,IF(HT_Frühphase_Anker!I$14='Angaben zum Unternehmen'!$D$41,Finanzplan!$B22/'Angaben zum Unternehmen'!$E$41,0),IF(SUM($C22:I22)=$B22,0,I22))</f>
        <v>0</v>
      </c>
      <c r="K22" s="178">
        <f>IF(J22=0,IF(HT_Frühphase_Anker!J$14='Angaben zum Unternehmen'!$D$41,Finanzplan!$B22/'Angaben zum Unternehmen'!$E$41,0),IF(SUM($C22:J22)=$B22,0,J22))</f>
        <v>0</v>
      </c>
      <c r="L22" s="178">
        <f>IF(K22=0,IF(HT_Frühphase_Anker!K$14='Angaben zum Unternehmen'!$D$41,Finanzplan!$B22/'Angaben zum Unternehmen'!$E$41,0),IF(SUM($C22:K22)=$B22,0,K22))</f>
        <v>0</v>
      </c>
      <c r="M22" s="178">
        <f>IF(L22=0,IF(HT_Frühphase_Anker!L$14='Angaben zum Unternehmen'!$D$41,Finanzplan!$B22/'Angaben zum Unternehmen'!$E$41,0),IF(SUM($C22:L22)=$B22,0,L22))</f>
        <v>0</v>
      </c>
      <c r="N22" s="10">
        <f>IF(M22=0,IF(HT_Frühphase_Anker!M$14='Angaben zum Unternehmen'!$D$41,Finanzplan!$B22/'Angaben zum Unternehmen'!$E$41,0),IF(SUM($C22:M22)=$B22,0,M22))</f>
        <v>0</v>
      </c>
      <c r="O22" s="22">
        <f>IF(N22=0,IF(HT_Frühphase_Anker!N$14='Angaben zum Unternehmen'!$D$41,Finanzplan!$B22/'Angaben zum Unternehmen'!$E$41,0),IF(SUM($C22:N22)=$B22,0,N22))</f>
        <v>0</v>
      </c>
      <c r="P22" s="178">
        <f>IF(O22=0,IF(HT_Frühphase_Anker!O$14='Angaben zum Unternehmen'!$D$41,Finanzplan!$B22/'Angaben zum Unternehmen'!$E$41,0),IF(SUM($C22:O22)=$B22,0,O22))</f>
        <v>0</v>
      </c>
      <c r="Q22" s="178">
        <f>IF(P22=0,IF(HT_Frühphase_Anker!P$14='Angaben zum Unternehmen'!$D$41,Finanzplan!$B22/'Angaben zum Unternehmen'!$E$41,0),IF(SUM($C22:P22)=$B22,0,P22))</f>
        <v>0</v>
      </c>
      <c r="R22" s="178">
        <f>IF(Q22=0,IF(HT_Frühphase_Anker!Q$14='Angaben zum Unternehmen'!$D$41,Finanzplan!$B22/'Angaben zum Unternehmen'!$E$41,0),IF(SUM($C22:Q22)=$B22,0,Q22))</f>
        <v>0</v>
      </c>
      <c r="S22" s="178">
        <f>IF(R22=0,IF(HT_Frühphase_Anker!R$14='Angaben zum Unternehmen'!$D$41,Finanzplan!$B22/'Angaben zum Unternehmen'!$E$41,0),IF(SUM($C22:R22)=$B22,0,R22))</f>
        <v>0</v>
      </c>
      <c r="T22" s="178">
        <f>IF(S22=0,IF(HT_Frühphase_Anker!S$14='Angaben zum Unternehmen'!$D$41,Finanzplan!$B22/'Angaben zum Unternehmen'!$E$41,0),IF(SUM($C22:S22)=$B22,0,S22))</f>
        <v>0</v>
      </c>
      <c r="U22" s="178">
        <f>IF(T22=0,IF(HT_Frühphase_Anker!T$14='Angaben zum Unternehmen'!$D$41,Finanzplan!$B22/'Angaben zum Unternehmen'!$E$41,0),IF(SUM($C22:T22)=$B22,0,T22))</f>
        <v>0</v>
      </c>
      <c r="V22" s="178">
        <f>IF(U22=0,IF(HT_Frühphase_Anker!U$14='Angaben zum Unternehmen'!$D$41,Finanzplan!$B22/'Angaben zum Unternehmen'!$E$41,0),IF(SUM($C22:U22)=$B22,0,U22))</f>
        <v>0</v>
      </c>
      <c r="W22" s="178">
        <f>IF(V22=0,IF(HT_Frühphase_Anker!V$14='Angaben zum Unternehmen'!$D$41,Finanzplan!$B22/'Angaben zum Unternehmen'!$E$41,0),IF(SUM($C22:V22)=$B22,0,V22))</f>
        <v>0</v>
      </c>
      <c r="X22" s="178">
        <f>IF(W22=0,IF(HT_Frühphase_Anker!W$14='Angaben zum Unternehmen'!$D$41,Finanzplan!$B22/'Angaben zum Unternehmen'!$E$41,0),IF(SUM($C22:W22)=$B22,0,W22))</f>
        <v>0</v>
      </c>
      <c r="Y22" s="178">
        <f>IF(X22=0,IF(HT_Frühphase_Anker!X$14='Angaben zum Unternehmen'!$D$41,Finanzplan!$B22/'Angaben zum Unternehmen'!$E$41,0),IF(SUM($C22:X22)=$B22,0,X22))</f>
        <v>0</v>
      </c>
      <c r="Z22" s="33">
        <f>IF(Y22=0,IF(HT_Frühphase_Anker!Y$14='Angaben zum Unternehmen'!$D$41,Finanzplan!$B22/'Angaben zum Unternehmen'!$E$41,0),IF(SUM($C22:Y22)=$B22,0,Y22))</f>
        <v>0</v>
      </c>
      <c r="AA22" s="22">
        <f>IF(Z22=0,IF(OR(HT_Frühphase_Anker!Z$14='Angaben zum Unternehmen'!$D$41,DATE(YEAR(HT_Frühphase_Anker!Z$14),MONTH(HT_Frühphase_Anker!Z$14)+1,DAY(HT_Frühphase_Anker!Z$14))='Angaben zum Unternehmen'!$D$41,DATE(YEAR(HT_Frühphase_Anker!Z$14),MONTH(HT_Frühphase_Anker!Z$14)+2,DAY(HT_Frühphase_Anker!Z$14))='Angaben zum Unternehmen'!$D$41),Finanzplan!$B22/'Angaben zum Unternehmen'!$E$41*ROUND(((HT_Frühphase_Anker!Z$15-'Angaben zum Unternehmen'!$D$41)/30),0),0),IF(SUM($C22:Z22)=$B22,0,Z22*IF(ROUND((HT_Frühphase_Anker!Z$16-(HT_Frühphase_Anker!Z$15-DATE(YEAR('Angaben zum Unternehmen'!$D$41),MONTH('Angaben zum Unternehmen'!$D$41)+'Angaben zum Unternehmen'!$E$41,0)))/30,0)&gt;ROUND(HT_Frühphase_Anker!Z$16/30,0),ROUND(HT_Frühphase_Anker!Z$16/30,0),ROUND((HT_Frühphase_Anker!Z$16-(HT_Frühphase_Anker!Y$15-DATE(YEAR('Angaben zum Unternehmen'!$D$41),MONTH('Angaben zum Unternehmen'!$D$41)+'Angaben zum Unternehmen'!$E$41,0)))/30,0))))</f>
        <v>0</v>
      </c>
      <c r="AB22" s="178">
        <f>IF(AA22=0,IF(OR(HT_Frühphase_Anker!AA$14='Angaben zum Unternehmen'!$D$41,DATE(YEAR(HT_Frühphase_Anker!AA$14),MONTH(HT_Frühphase_Anker!AA$14)+1,DAY(HT_Frühphase_Anker!AA$14))='Angaben zum Unternehmen'!$D$41,DATE(YEAR(HT_Frühphase_Anker!AA$14),MONTH(HT_Frühphase_Anker!AA$14)+2,DAY(HT_Frühphase_Anker!AA$14))='Angaben zum Unternehmen'!$D$41),Finanzplan!$B22/'Angaben zum Unternehmen'!$E$41*ROUND(((HT_Frühphase_Anker!AA$15-'Angaben zum Unternehmen'!$D$41)/30),0),0),IF(SUM($C22:AA22)=$B22,0,AA22*IF(ROUND((HT_Frühphase_Anker!AA$16-(HT_Frühphase_Anker!AA$15-DATE(YEAR('Angaben zum Unternehmen'!$D$41),MONTH('Angaben zum Unternehmen'!$D$41)+'Angaben zum Unternehmen'!$E$41,0)))/30,0)&gt;ROUND(HT_Frühphase_Anker!AA$16/30,0),ROUND(HT_Frühphase_Anker!AA$16/30,0),ROUND((HT_Frühphase_Anker!AA$16-(HT_Frühphase_Anker!Z$15-DATE(YEAR('Angaben zum Unternehmen'!$D$41),MONTH('Angaben zum Unternehmen'!$D$41)+'Angaben zum Unternehmen'!$E$41,0)))/30,0))))</f>
        <v>0</v>
      </c>
      <c r="AC22" s="178">
        <f>IF(AB22=0,IF(OR(HT_Frühphase_Anker!AB$14='Angaben zum Unternehmen'!$D$41,DATE(YEAR(HT_Frühphase_Anker!AB$14),MONTH(HT_Frühphase_Anker!AB$14)+1,DAY(HT_Frühphase_Anker!AB$14))='Angaben zum Unternehmen'!$D$41,DATE(YEAR(HT_Frühphase_Anker!AB$14),MONTH(HT_Frühphase_Anker!AB$14)+2,DAY(HT_Frühphase_Anker!AB$14))='Angaben zum Unternehmen'!$D$41),Finanzplan!$B22/'Angaben zum Unternehmen'!$E$41*ROUND(((HT_Frühphase_Anker!AB$15-'Angaben zum Unternehmen'!$D$41)/30),0),0),IF(SUM($C22:AB22)=$B22,0,AB22*IF(ROUND((HT_Frühphase_Anker!AB$16-(HT_Frühphase_Anker!AB$15-DATE(YEAR('Angaben zum Unternehmen'!$D$41),MONTH('Angaben zum Unternehmen'!$D$41)+'Angaben zum Unternehmen'!$E$41,0)))/30,0)&gt;ROUND(HT_Frühphase_Anker!AB$16/30,0),ROUND(HT_Frühphase_Anker!AB$16/30,0),ROUND((HT_Frühphase_Anker!AB$16-(HT_Frühphase_Anker!AA$15-DATE(YEAR('Angaben zum Unternehmen'!$D$41),MONTH('Angaben zum Unternehmen'!$D$41)+'Angaben zum Unternehmen'!$E$41,0)))/30,0))))</f>
        <v>0</v>
      </c>
      <c r="AD22" s="10">
        <f>IF(AC22=0,IF(OR(HT_Frühphase_Anker!AC$14='Angaben zum Unternehmen'!$D$41,DATE(YEAR(HT_Frühphase_Anker!AC$14),MONTH(HT_Frühphase_Anker!AC$14)+1,DAY(HT_Frühphase_Anker!AC$14))='Angaben zum Unternehmen'!$D$41,DATE(YEAR(HT_Frühphase_Anker!AC$14),MONTH(HT_Frühphase_Anker!AC$14)+2,DAY(HT_Frühphase_Anker!AC$14))='Angaben zum Unternehmen'!$D$41),Finanzplan!$B22/'Angaben zum Unternehmen'!$E$41*ROUND(((HT_Frühphase_Anker!AC$15-'Angaben zum Unternehmen'!$D$41)/30),0),0),IF(SUM($C22:AC22)=$B22,0,AC22*IF(ROUND((HT_Frühphase_Anker!AC$16-(HT_Frühphase_Anker!AC$15-DATE(YEAR('Angaben zum Unternehmen'!$D$41),MONTH('Angaben zum Unternehmen'!$D$41)+'Angaben zum Unternehmen'!$E$41,0)))/30,0)&gt;ROUND(HT_Frühphase_Anker!AC$16/30,0),ROUND(HT_Frühphase_Anker!AC$16/30,0),ROUND((HT_Frühphase_Anker!AC$16-(HT_Frühphase_Anker!AB$15-DATE(YEAR('Angaben zum Unternehmen'!$D$41),MONTH('Angaben zum Unternehmen'!$D$41)+'Angaben zum Unternehmen'!$E$41,0)))/30,0))))</f>
        <v>0</v>
      </c>
      <c r="AE22" s="22">
        <f>IF(AD22=0,IF(OR(HT_Frühphase_Anker!AD$14='Angaben zum Unternehmen'!$D$41,DATE(YEAR(HT_Frühphase_Anker!AD$14),MONTH(HT_Frühphase_Anker!AD$14)+1,DAY(HT_Frühphase_Anker!AD$14))='Angaben zum Unternehmen'!$D$41,DATE(YEAR(HT_Frühphase_Anker!AD$14),MONTH(HT_Frühphase_Anker!AD$14)+2,DAY(HT_Frühphase_Anker!AD$14))='Angaben zum Unternehmen'!$D$41),Finanzplan!$B22/'Angaben zum Unternehmen'!$E$41*ROUND(((HT_Frühphase_Anker!AD$15-'Angaben zum Unternehmen'!$D$41)/30),0),0),IF(SUM($C22:AD22)=$B22,0,AD22*IF(ROUND((HT_Frühphase_Anker!AD$16-(HT_Frühphase_Anker!AD$15-DATE(YEAR('Angaben zum Unternehmen'!$D$41),MONTH('Angaben zum Unternehmen'!$D$41)+'Angaben zum Unternehmen'!$E$41,0)))/30,0)&gt;ROUND(HT_Frühphase_Anker!AD$16/30,0),ROUND(HT_Frühphase_Anker!AD$16/30,0),ROUND((HT_Frühphase_Anker!AD$16-(HT_Frühphase_Anker!AC$15-DATE(YEAR('Angaben zum Unternehmen'!$D$41),MONTH('Angaben zum Unternehmen'!$D$41)+'Angaben zum Unternehmen'!$E$41,0)))/30,0))))</f>
        <v>0</v>
      </c>
      <c r="AF22" s="178">
        <f>IF(AE22=0,IF(OR(HT_Frühphase_Anker!AE$14='Angaben zum Unternehmen'!$D$41,DATE(YEAR(HT_Frühphase_Anker!AE$14),MONTH(HT_Frühphase_Anker!AE$14)+1,DAY(HT_Frühphase_Anker!AE$14))='Angaben zum Unternehmen'!$D$41,DATE(YEAR(HT_Frühphase_Anker!AE$14),MONTH(HT_Frühphase_Anker!AE$14)+2,DAY(HT_Frühphase_Anker!AE$14))='Angaben zum Unternehmen'!$D$41),Finanzplan!$B22/'Angaben zum Unternehmen'!$E$41*ROUND(((HT_Frühphase_Anker!AE$15-'Angaben zum Unternehmen'!$D$41)/30),0),0),IF(SUM($C22:AE22)=$B22,0,AE22*IF(ROUND((HT_Frühphase_Anker!AE$16-(HT_Frühphase_Anker!AE$15-DATE(YEAR('Angaben zum Unternehmen'!$D$41),MONTH('Angaben zum Unternehmen'!$D$41)+'Angaben zum Unternehmen'!$E$41,0)))/30,0)&gt;ROUND(HT_Frühphase_Anker!AE$16/30,0),ROUND(HT_Frühphase_Anker!AE$16/30,0),ROUND((HT_Frühphase_Anker!AE$16-(HT_Frühphase_Anker!AD$15-DATE(YEAR('Angaben zum Unternehmen'!$D$41),MONTH('Angaben zum Unternehmen'!$D$41)+'Angaben zum Unternehmen'!$E$41,0)))/30,0))))</f>
        <v>0</v>
      </c>
      <c r="AG22" s="178">
        <f>IF(AF22=0,IF(OR(HT_Frühphase_Anker!AF$14='Angaben zum Unternehmen'!$D$41,DATE(YEAR(HT_Frühphase_Anker!AF$14),MONTH(HT_Frühphase_Anker!AF$14)+1,DAY(HT_Frühphase_Anker!AF$14))='Angaben zum Unternehmen'!$D$41,DATE(YEAR(HT_Frühphase_Anker!AF$14),MONTH(HT_Frühphase_Anker!AF$14)+2,DAY(HT_Frühphase_Anker!AF$14))='Angaben zum Unternehmen'!$D$41),Finanzplan!$B22/'Angaben zum Unternehmen'!$E$41*ROUND(((HT_Frühphase_Anker!AF$15-'Angaben zum Unternehmen'!$D$41)/30),0),0),IF(SUM($C22:AF22)=$B22,0,AF22*IF(ROUND((HT_Frühphase_Anker!AF$16-(HT_Frühphase_Anker!AF$15-DATE(YEAR('Angaben zum Unternehmen'!$D$41),MONTH('Angaben zum Unternehmen'!$D$41)+'Angaben zum Unternehmen'!$E$41,0)))/30,0)&gt;ROUND(HT_Frühphase_Anker!AF$16/30,0),ROUND(HT_Frühphase_Anker!AF$16/30,0),ROUND((HT_Frühphase_Anker!AF$16-(HT_Frühphase_Anker!AE$15-DATE(YEAR('Angaben zum Unternehmen'!$D$41),MONTH('Angaben zum Unternehmen'!$D$41)+'Angaben zum Unternehmen'!$E$41,0)))/30,0))))</f>
        <v>0</v>
      </c>
      <c r="AH22" s="10">
        <f>IF(AG22=0,IF(OR(HT_Frühphase_Anker!AG$14='Angaben zum Unternehmen'!$D$41,DATE(YEAR(HT_Frühphase_Anker!AG$14),MONTH(HT_Frühphase_Anker!AG$14)+1,DAY(HT_Frühphase_Anker!AG$14))='Angaben zum Unternehmen'!$D$41,DATE(YEAR(HT_Frühphase_Anker!AG$14),MONTH(HT_Frühphase_Anker!AG$14)+2,DAY(HT_Frühphase_Anker!AG$14))='Angaben zum Unternehmen'!$D$41),Finanzplan!$B22/'Angaben zum Unternehmen'!$E$41*ROUND(((HT_Frühphase_Anker!AG$15-'Angaben zum Unternehmen'!$D$41)/30),0),0),IF(SUM($C22:AG22)=$B22,0,AG22*IF(ROUND((HT_Frühphase_Anker!AG$16-(HT_Frühphase_Anker!AG$15-DATE(YEAR('Angaben zum Unternehmen'!$D$41),MONTH('Angaben zum Unternehmen'!$D$41)+'Angaben zum Unternehmen'!$E$41,0)))/30,0)&gt;ROUND(HT_Frühphase_Anker!AG$16/30,0),ROUND(HT_Frühphase_Anker!AG$16/30,0),ROUND((HT_Frühphase_Anker!AG$16-(HT_Frühphase_Anker!AF$15-DATE(YEAR('Angaben zum Unternehmen'!$D$41),MONTH('Angaben zum Unternehmen'!$D$41)+'Angaben zum Unternehmen'!$E$41,0)))/30,0))))</f>
        <v>0</v>
      </c>
      <c r="AI22" s="22">
        <f>IF(AH22=0,IF(OR(HT_Frühphase_Anker!AH$14='Angaben zum Unternehmen'!$D$41,DATE(YEAR(HT_Frühphase_Anker!AH$14),MONTH(HT_Frühphase_Anker!AH$14)+1,DAY(HT_Frühphase_Anker!AH$14))='Angaben zum Unternehmen'!$D$41,DATE(YEAR(HT_Frühphase_Anker!AH$14),MONTH(HT_Frühphase_Anker!AH$14)+2,DAY(HT_Frühphase_Anker!AH$14))='Angaben zum Unternehmen'!$D$41),Finanzplan!$B22/'Angaben zum Unternehmen'!$E$41*ROUND(((HT_Frühphase_Anker!AH$15-'Angaben zum Unternehmen'!$D$41)/30),0),0),IF(SUM($C22:AH22)=$B22,0,AH22*IF(ROUND((HT_Frühphase_Anker!AH$16-(HT_Frühphase_Anker!AH$15-DATE(YEAR('Angaben zum Unternehmen'!$D$41),MONTH('Angaben zum Unternehmen'!$D$41)+'Angaben zum Unternehmen'!$E$41,0)))/30,0)&gt;ROUND(HT_Frühphase_Anker!AH$16/30,0),ROUND(HT_Frühphase_Anker!AH$16/30,0),ROUND((HT_Frühphase_Anker!AH$16-(HT_Frühphase_Anker!AG$15-DATE(YEAR('Angaben zum Unternehmen'!$D$41),MONTH('Angaben zum Unternehmen'!$D$41)+'Angaben zum Unternehmen'!$E$41,0)))/30,0))))</f>
        <v>0</v>
      </c>
      <c r="AJ22" s="178">
        <f>IF(AI22=0,IF(OR(HT_Frühphase_Anker!AI$14='Angaben zum Unternehmen'!$D$41,DATE(YEAR(HT_Frühphase_Anker!AI$14),MONTH(HT_Frühphase_Anker!AI$14)+1,DAY(HT_Frühphase_Anker!AI$14))='Angaben zum Unternehmen'!$D$41,DATE(YEAR(HT_Frühphase_Anker!AI$14),MONTH(HT_Frühphase_Anker!AI$14)+2,DAY(HT_Frühphase_Anker!AI$14))='Angaben zum Unternehmen'!$D$41),Finanzplan!$B22/'Angaben zum Unternehmen'!$E$41*ROUND(((HT_Frühphase_Anker!AI$15-'Angaben zum Unternehmen'!$D$41)/30),0),0),IF(SUM($C22:AI22)=$B22,0,AI22*IF(ROUND((HT_Frühphase_Anker!AI$16-(HT_Frühphase_Anker!AI$15-DATE(YEAR('Angaben zum Unternehmen'!$D$41),MONTH('Angaben zum Unternehmen'!$D$41)+'Angaben zum Unternehmen'!$E$41,0)))/30,0)&gt;ROUND(HT_Frühphase_Anker!AI$16/30,0),ROUND(HT_Frühphase_Anker!AI$16/30,0),ROUND((HT_Frühphase_Anker!AI$16-(HT_Frühphase_Anker!AH$15-DATE(YEAR('Angaben zum Unternehmen'!$D$41),MONTH('Angaben zum Unternehmen'!$D$41)+'Angaben zum Unternehmen'!$E$41,0)))/30,0))))</f>
        <v>0</v>
      </c>
      <c r="AK22" s="178">
        <f>IF(AJ22=0,IF(OR(HT_Frühphase_Anker!AJ$14='Angaben zum Unternehmen'!$D$41,DATE(YEAR(HT_Frühphase_Anker!AJ$14),MONTH(HT_Frühphase_Anker!AJ$14)+1,DAY(HT_Frühphase_Anker!AJ$14))='Angaben zum Unternehmen'!$D$41,DATE(YEAR(HT_Frühphase_Anker!AJ$14),MONTH(HT_Frühphase_Anker!AJ$14)+2,DAY(HT_Frühphase_Anker!AJ$14))='Angaben zum Unternehmen'!$D$41),Finanzplan!$B22/'Angaben zum Unternehmen'!$E$41*ROUND(((HT_Frühphase_Anker!AJ$15-'Angaben zum Unternehmen'!$D$41)/30),0),0),IF(SUM($C22:AJ22)=$B22,0,AJ22*IF(ROUND((HT_Frühphase_Anker!AJ$16-(HT_Frühphase_Anker!AJ$15-DATE(YEAR('Angaben zum Unternehmen'!$D$41),MONTH('Angaben zum Unternehmen'!$D$41)+'Angaben zum Unternehmen'!$E$41,0)))/30,0)&gt;ROUND(HT_Frühphase_Anker!AJ$16/30,0),ROUND(HT_Frühphase_Anker!AJ$16/30,0),ROUND((HT_Frühphase_Anker!AJ$16-(HT_Frühphase_Anker!AI$15-DATE(YEAR('Angaben zum Unternehmen'!$D$41),MONTH('Angaben zum Unternehmen'!$D$41)+'Angaben zum Unternehmen'!$E$41,0)))/30,0))))</f>
        <v>0</v>
      </c>
      <c r="AL22" s="10">
        <f>IF(AK22=0,IF(OR(HT_Frühphase_Anker!AK$14='Angaben zum Unternehmen'!$D$41,DATE(YEAR(HT_Frühphase_Anker!AK$14),MONTH(HT_Frühphase_Anker!AK$14)+1,DAY(HT_Frühphase_Anker!AK$14))='Angaben zum Unternehmen'!$D$41,DATE(YEAR(HT_Frühphase_Anker!AK$14),MONTH(HT_Frühphase_Anker!AK$14)+2,DAY(HT_Frühphase_Anker!AK$14))='Angaben zum Unternehmen'!$D$41),Finanzplan!$B22/'Angaben zum Unternehmen'!$E$41*ROUND(((HT_Frühphase_Anker!AK$15-'Angaben zum Unternehmen'!$D$41)/30),0),0),IF(SUM($C22:AK22)=$B22,0,AK22*IF(ROUND((HT_Frühphase_Anker!AK$16-(HT_Frühphase_Anker!AK$15-DATE(YEAR('Angaben zum Unternehmen'!$D$41),MONTH('Angaben zum Unternehmen'!$D$41)+'Angaben zum Unternehmen'!$E$41,0)))/30,0)&gt;ROUND(HT_Frühphase_Anker!AK$16/30,0),ROUND(HT_Frühphase_Anker!AK$16/30,0),ROUND((HT_Frühphase_Anker!AK$16-(HT_Frühphase_Anker!AJ$15-DATE(YEAR('Angaben zum Unternehmen'!$D$41),MONTH('Angaben zum Unternehmen'!$D$41)+'Angaben zum Unternehmen'!$E$41,0)))/30,0))))</f>
        <v>0</v>
      </c>
      <c r="AM22" s="22">
        <f t="shared" si="2"/>
        <v>0</v>
      </c>
      <c r="AN22" s="543">
        <f>B22-AM22</f>
        <v>0</v>
      </c>
      <c r="AO22" s="547" t="s">
        <v>355</v>
      </c>
    </row>
    <row r="23" spans="1:41" s="2" customFormat="1" ht="12.75" x14ac:dyDescent="0.2">
      <c r="A23" s="570" t="s">
        <v>324</v>
      </c>
      <c r="B23" s="534">
        <f>IF(Art_BWA=Technik_Gültigkeit!$B$7,Bilanz!G19,Bilanz!I19)</f>
        <v>0</v>
      </c>
      <c r="C23" s="22">
        <f>IF(HT_Frühphase_Anker!B$14='Angaben zum Unternehmen'!$D$42,Finanzplan!$B23/'Angaben zum Unternehmen'!$E$42,0)</f>
        <v>0</v>
      </c>
      <c r="D23" s="178">
        <f>IF(C23=0,IF(HT_Frühphase_Anker!C$14='Angaben zum Unternehmen'!$D$42,Finanzplan!$B23/'Angaben zum Unternehmen'!$E$42,0),IF(SUM($C23:C23)=$B23,0,C23))</f>
        <v>0</v>
      </c>
      <c r="E23" s="178">
        <f>IF(D23=0,IF(HT_Frühphase_Anker!D$14='Angaben zum Unternehmen'!$D$42,Finanzplan!$B23/'Angaben zum Unternehmen'!$E$42,0),IF(SUM($C23:D23)=$B23,0,D23))</f>
        <v>0</v>
      </c>
      <c r="F23" s="178">
        <f>IF(E23=0,IF(HT_Frühphase_Anker!E$14='Angaben zum Unternehmen'!$D$42,Finanzplan!$B23/'Angaben zum Unternehmen'!$E$42,0),IF(SUM($C23:E23)=$B23,0,E23))</f>
        <v>0</v>
      </c>
      <c r="G23" s="178">
        <f>IF(F23=0,IF(HT_Frühphase_Anker!F$14='Angaben zum Unternehmen'!$D$42,Finanzplan!$B23/'Angaben zum Unternehmen'!$E$42,0),IF(SUM($C23:F23)=$B23,0,F23))</f>
        <v>0</v>
      </c>
      <c r="H23" s="178">
        <f>IF(G23=0,IF(HT_Frühphase_Anker!G$14='Angaben zum Unternehmen'!$D$42,Finanzplan!$B23/'Angaben zum Unternehmen'!$E$42,0),IF(SUM($C23:G23)=$B23,0,G23))</f>
        <v>0</v>
      </c>
      <c r="I23" s="178">
        <f>IF(H23=0,IF(HT_Frühphase_Anker!H$14='Angaben zum Unternehmen'!$D$42,Finanzplan!$B23/'Angaben zum Unternehmen'!$E$42,0),IF(SUM($C23:H23)=$B23,0,H23))</f>
        <v>0</v>
      </c>
      <c r="J23" s="178">
        <f>IF(I23=0,IF(HT_Frühphase_Anker!I$14='Angaben zum Unternehmen'!$D$42,Finanzplan!$B23/'Angaben zum Unternehmen'!$E$42,0),IF(SUM($C23:I23)=$B23,0,I23))</f>
        <v>0</v>
      </c>
      <c r="K23" s="178">
        <f>IF(J23=0,IF(HT_Frühphase_Anker!J$14='Angaben zum Unternehmen'!$D$42,Finanzplan!$B23/'Angaben zum Unternehmen'!$E$42,0),IF(SUM($C23:J23)=$B23,0,J23))</f>
        <v>0</v>
      </c>
      <c r="L23" s="178">
        <f>IF(K23=0,IF(HT_Frühphase_Anker!K$14='Angaben zum Unternehmen'!$D$42,Finanzplan!$B23/'Angaben zum Unternehmen'!$E$42,0),IF(SUM($C23:K23)=$B23,0,K23))</f>
        <v>0</v>
      </c>
      <c r="M23" s="178">
        <f>IF(L23=0,IF(HT_Frühphase_Anker!L$14='Angaben zum Unternehmen'!$D$42,Finanzplan!$B23/'Angaben zum Unternehmen'!$E$42,0),IF(SUM($C23:L23)=$B23,0,L23))</f>
        <v>0</v>
      </c>
      <c r="N23" s="10">
        <f>IF(M23=0,IF(HT_Frühphase_Anker!M$14='Angaben zum Unternehmen'!$D$42,Finanzplan!$B23/'Angaben zum Unternehmen'!$E$42,0),IF(SUM($C23:M23)=$B23,0,M23))</f>
        <v>0</v>
      </c>
      <c r="O23" s="22">
        <f>IF(N23=0,IF(HT_Frühphase_Anker!N$14='Angaben zum Unternehmen'!$D$42,Finanzplan!$B23/'Angaben zum Unternehmen'!$E$42,0),IF(SUM($C23:N23)=$B23,0,N23))</f>
        <v>0</v>
      </c>
      <c r="P23" s="178">
        <f>IF(O23=0,IF(HT_Frühphase_Anker!O$14='Angaben zum Unternehmen'!$D$42,Finanzplan!$B23/'Angaben zum Unternehmen'!$E$42,0),IF(SUM($C23:O23)=$B23,0,O23))</f>
        <v>0</v>
      </c>
      <c r="Q23" s="178">
        <f>IF(P23=0,IF(HT_Frühphase_Anker!P$14='Angaben zum Unternehmen'!$D$42,Finanzplan!$B23/'Angaben zum Unternehmen'!$E$42,0),IF(SUM($C23:P23)=$B23,0,P23))</f>
        <v>0</v>
      </c>
      <c r="R23" s="178">
        <f>IF(Q23=0,IF(HT_Frühphase_Anker!Q$14='Angaben zum Unternehmen'!$D$42,Finanzplan!$B23/'Angaben zum Unternehmen'!$E$42,0),IF(SUM($C23:Q23)=$B23,0,Q23))</f>
        <v>0</v>
      </c>
      <c r="S23" s="178">
        <f>IF(R23=0,IF(HT_Frühphase_Anker!R$14='Angaben zum Unternehmen'!$D$42,Finanzplan!$B23/'Angaben zum Unternehmen'!$E$42,0),IF(SUM($C23:R23)=$B23,0,R23))</f>
        <v>0</v>
      </c>
      <c r="T23" s="178">
        <f>IF(S23=0,IF(HT_Frühphase_Anker!S$14='Angaben zum Unternehmen'!$D$42,Finanzplan!$B23/'Angaben zum Unternehmen'!$E$42,0),IF(SUM($C23:S23)=$B23,0,S23))</f>
        <v>0</v>
      </c>
      <c r="U23" s="178">
        <f>IF(T23=0,IF(HT_Frühphase_Anker!T$14='Angaben zum Unternehmen'!$D$42,Finanzplan!$B23/'Angaben zum Unternehmen'!$E$42,0),IF(SUM($C23:T23)=$B23,0,T23))</f>
        <v>0</v>
      </c>
      <c r="V23" s="178">
        <f>IF(U23=0,IF(HT_Frühphase_Anker!U$14='Angaben zum Unternehmen'!$D$42,Finanzplan!$B23/'Angaben zum Unternehmen'!$E$42,0),IF(SUM($C23:U23)=$B23,0,U23))</f>
        <v>0</v>
      </c>
      <c r="W23" s="178">
        <f>IF(V23=0,IF(HT_Frühphase_Anker!V$14='Angaben zum Unternehmen'!$D$42,Finanzplan!$B23/'Angaben zum Unternehmen'!$E$42,0),IF(SUM($C23:V23)=$B23,0,V23))</f>
        <v>0</v>
      </c>
      <c r="X23" s="178">
        <f>IF(W23=0,IF(HT_Frühphase_Anker!W$14='Angaben zum Unternehmen'!$D$42,Finanzplan!$B23/'Angaben zum Unternehmen'!$E$42,0),IF(SUM($C23:W23)=$B23,0,W23))</f>
        <v>0</v>
      </c>
      <c r="Y23" s="178">
        <f>IF(X23=0,IF(HT_Frühphase_Anker!X$14='Angaben zum Unternehmen'!$D$42,Finanzplan!$B23/'Angaben zum Unternehmen'!$E$42,0),IF(SUM($C23:X23)=$B23,0,X23))</f>
        <v>0</v>
      </c>
      <c r="Z23" s="33">
        <f>IF(Y23=0,IF(HT_Frühphase_Anker!Y$14='Angaben zum Unternehmen'!$D$42,Finanzplan!$B23/'Angaben zum Unternehmen'!$E$42,0),IF(SUM($C23:Y23)=$B23,0,Y23))</f>
        <v>0</v>
      </c>
      <c r="AA23" s="22">
        <f>IF(Z23=0,IF(OR(HT_Frühphase_Anker!Z$14='Angaben zum Unternehmen'!$D$42,DATE(YEAR(HT_Frühphase_Anker!Z$14),MONTH(HT_Frühphase_Anker!Z$14)+1,DAY(HT_Frühphase_Anker!Z$14))='Angaben zum Unternehmen'!$D$42,DATE(YEAR(HT_Frühphase_Anker!Z$14),MONTH(HT_Frühphase_Anker!Z$14)+2,DAY(HT_Frühphase_Anker!Z$14))='Angaben zum Unternehmen'!$D$42),Finanzplan!$B23/'Angaben zum Unternehmen'!$E$42*ROUND(((HT_Frühphase_Anker!Z$15-'Angaben zum Unternehmen'!$D$42)/30),0),0),IF(SUM($C23:Z23)=$B23,0,Z23*IF(ROUND((HT_Frühphase_Anker!Z$16-(HT_Frühphase_Anker!Z$15-DATE(YEAR('Angaben zum Unternehmen'!$D$42),MONTH('Angaben zum Unternehmen'!$D$42)+'Angaben zum Unternehmen'!$E$42,0)))/30,0)&gt;ROUND(HT_Frühphase_Anker!Z$16/30,0),ROUND(HT_Frühphase_Anker!Z$16/30,0),ROUND((HT_Frühphase_Anker!Z$16-(HT_Frühphase_Anker!Y$15-DATE(YEAR('Angaben zum Unternehmen'!$D$42),MONTH('Angaben zum Unternehmen'!$D$42)+'Angaben zum Unternehmen'!$E$42,0)))/30,0))))</f>
        <v>0</v>
      </c>
      <c r="AB23" s="178">
        <f>IF(AA23=0,IF(OR(HT_Frühphase_Anker!AA$14='Angaben zum Unternehmen'!$D$42,DATE(YEAR(HT_Frühphase_Anker!AA$14),MONTH(HT_Frühphase_Anker!AA$14)+1,DAY(HT_Frühphase_Anker!AA$14))='Angaben zum Unternehmen'!$D$42,DATE(YEAR(HT_Frühphase_Anker!AA$14),MONTH(HT_Frühphase_Anker!AA$14)+2,DAY(HT_Frühphase_Anker!AA$14))='Angaben zum Unternehmen'!$D$42),Finanzplan!$B23/'Angaben zum Unternehmen'!$E$42*ROUND(((HT_Frühphase_Anker!AA$15-'Angaben zum Unternehmen'!$D$42)/30),0),0),IF(SUM($C23:AA23)=$B23,0,AA23*IF(ROUND((HT_Frühphase_Anker!AA$16-(HT_Frühphase_Anker!AA$15-DATE(YEAR('Angaben zum Unternehmen'!$D$42),MONTH('Angaben zum Unternehmen'!$D$42)+'Angaben zum Unternehmen'!$E$42,0)))/30,0)&gt;ROUND(HT_Frühphase_Anker!AA$16/30,0),ROUND(HT_Frühphase_Anker!AA$16/30,0),ROUND((HT_Frühphase_Anker!AA$16-(HT_Frühphase_Anker!Z$15-DATE(YEAR('Angaben zum Unternehmen'!$D$42),MONTH('Angaben zum Unternehmen'!$D$42)+'Angaben zum Unternehmen'!$E$42,0)))/30,0))))</f>
        <v>0</v>
      </c>
      <c r="AC23" s="178">
        <f>IF(AB23=0,IF(OR(HT_Frühphase_Anker!AB$14='Angaben zum Unternehmen'!$D$42,DATE(YEAR(HT_Frühphase_Anker!AB$14),MONTH(HT_Frühphase_Anker!AB$14)+1,DAY(HT_Frühphase_Anker!AB$14))='Angaben zum Unternehmen'!$D$42,DATE(YEAR(HT_Frühphase_Anker!AB$14),MONTH(HT_Frühphase_Anker!AB$14)+2,DAY(HT_Frühphase_Anker!AB$14))='Angaben zum Unternehmen'!$D$42),Finanzplan!$B23/'Angaben zum Unternehmen'!$E$42*ROUND(((HT_Frühphase_Anker!AB$15-'Angaben zum Unternehmen'!$D$42)/30),0),0),IF(SUM($C23:AB23)=$B23,0,AB23*IF(ROUND((HT_Frühphase_Anker!AB$16-(HT_Frühphase_Anker!AB$15-DATE(YEAR('Angaben zum Unternehmen'!$D$42),MONTH('Angaben zum Unternehmen'!$D$42)+'Angaben zum Unternehmen'!$E$42,0)))/30,0)&gt;ROUND(HT_Frühphase_Anker!AB$16/30,0),ROUND(HT_Frühphase_Anker!AB$16/30,0),ROUND((HT_Frühphase_Anker!AB$16-(HT_Frühphase_Anker!AA$15-DATE(YEAR('Angaben zum Unternehmen'!$D$42),MONTH('Angaben zum Unternehmen'!$D$42)+'Angaben zum Unternehmen'!$E$42,0)))/30,0))))</f>
        <v>0</v>
      </c>
      <c r="AD23" s="10">
        <f>IF(AC23=0,IF(OR(HT_Frühphase_Anker!AC$14='Angaben zum Unternehmen'!$D$42,DATE(YEAR(HT_Frühphase_Anker!AC$14),MONTH(HT_Frühphase_Anker!AC$14)+1,DAY(HT_Frühphase_Anker!AC$14))='Angaben zum Unternehmen'!$D$42,DATE(YEAR(HT_Frühphase_Anker!AC$14),MONTH(HT_Frühphase_Anker!AC$14)+2,DAY(HT_Frühphase_Anker!AC$14))='Angaben zum Unternehmen'!$D$42),Finanzplan!$B23/'Angaben zum Unternehmen'!$E$42*ROUND(((HT_Frühphase_Anker!AC$15-'Angaben zum Unternehmen'!$D$42)/30),0),0),IF(SUM($C23:AC23)=$B23,0,AC23*IF(ROUND((HT_Frühphase_Anker!AC$16-(HT_Frühphase_Anker!AC$15-DATE(YEAR('Angaben zum Unternehmen'!$D$42),MONTH('Angaben zum Unternehmen'!$D$42)+'Angaben zum Unternehmen'!$E$42,0)))/30,0)&gt;ROUND(HT_Frühphase_Anker!AC$16/30,0),ROUND(HT_Frühphase_Anker!AC$16/30,0),ROUND((HT_Frühphase_Anker!AC$16-(HT_Frühphase_Anker!AB$15-DATE(YEAR('Angaben zum Unternehmen'!$D$42),MONTH('Angaben zum Unternehmen'!$D$42)+'Angaben zum Unternehmen'!$E$42,0)))/30,0))))</f>
        <v>0</v>
      </c>
      <c r="AE23" s="22">
        <f>IF(AD23=0,IF(OR(HT_Frühphase_Anker!AD$14='Angaben zum Unternehmen'!$D$42,DATE(YEAR(HT_Frühphase_Anker!AD$14),MONTH(HT_Frühphase_Anker!AD$14)+1,DAY(HT_Frühphase_Anker!AD$14))='Angaben zum Unternehmen'!$D$42,DATE(YEAR(HT_Frühphase_Anker!AD$14),MONTH(HT_Frühphase_Anker!AD$14)+2,DAY(HT_Frühphase_Anker!AD$14))='Angaben zum Unternehmen'!$D$42),Finanzplan!$B23/'Angaben zum Unternehmen'!$E$42*ROUND(((HT_Frühphase_Anker!AD$15-'Angaben zum Unternehmen'!$D$42)/30),0),0),IF(SUM($C23:AD23)=$B23,0,AD23*IF(ROUND((HT_Frühphase_Anker!AD$16-(HT_Frühphase_Anker!AD$15-DATE(YEAR('Angaben zum Unternehmen'!$D$42),MONTH('Angaben zum Unternehmen'!$D$42)+'Angaben zum Unternehmen'!$E$42,0)))/30,0)&gt;ROUND(HT_Frühphase_Anker!AD$16/30,0),ROUND(HT_Frühphase_Anker!AD$16/30,0),ROUND((HT_Frühphase_Anker!AD$16-(HT_Frühphase_Anker!AC$15-DATE(YEAR('Angaben zum Unternehmen'!$D$42),MONTH('Angaben zum Unternehmen'!$D$42)+'Angaben zum Unternehmen'!$E$42,0)))/30,0))))</f>
        <v>0</v>
      </c>
      <c r="AF23" s="178">
        <f>IF(AE23=0,IF(OR(HT_Frühphase_Anker!AE$14='Angaben zum Unternehmen'!$D$42,DATE(YEAR(HT_Frühphase_Anker!AE$14),MONTH(HT_Frühphase_Anker!AE$14)+1,DAY(HT_Frühphase_Anker!AE$14))='Angaben zum Unternehmen'!$D$42,DATE(YEAR(HT_Frühphase_Anker!AE$14),MONTH(HT_Frühphase_Anker!AE$14)+2,DAY(HT_Frühphase_Anker!AE$14))='Angaben zum Unternehmen'!$D$42),Finanzplan!$B23/'Angaben zum Unternehmen'!$E$42*ROUND(((HT_Frühphase_Anker!AE$15-'Angaben zum Unternehmen'!$D$42)/30),0),0),IF(SUM($C23:AE23)=$B23,0,AE23*IF(ROUND((HT_Frühphase_Anker!AE$16-(HT_Frühphase_Anker!AE$15-DATE(YEAR('Angaben zum Unternehmen'!$D$42),MONTH('Angaben zum Unternehmen'!$D$42)+'Angaben zum Unternehmen'!$E$42,0)))/30,0)&gt;ROUND(HT_Frühphase_Anker!AE$16/30,0),ROUND(HT_Frühphase_Anker!AE$16/30,0),ROUND((HT_Frühphase_Anker!AE$16-(HT_Frühphase_Anker!AD$15-DATE(YEAR('Angaben zum Unternehmen'!$D$42),MONTH('Angaben zum Unternehmen'!$D$42)+'Angaben zum Unternehmen'!$E$42,0)))/30,0))))</f>
        <v>0</v>
      </c>
      <c r="AG23" s="178">
        <f>IF(AF23=0,IF(OR(HT_Frühphase_Anker!AF$14='Angaben zum Unternehmen'!$D$42,DATE(YEAR(HT_Frühphase_Anker!AF$14),MONTH(HT_Frühphase_Anker!AF$14)+1,DAY(HT_Frühphase_Anker!AF$14))='Angaben zum Unternehmen'!$D$42,DATE(YEAR(HT_Frühphase_Anker!AF$14),MONTH(HT_Frühphase_Anker!AF$14)+2,DAY(HT_Frühphase_Anker!AF$14))='Angaben zum Unternehmen'!$D$42),Finanzplan!$B23/'Angaben zum Unternehmen'!$E$42*ROUND(((HT_Frühphase_Anker!AF$15-'Angaben zum Unternehmen'!$D$42)/30),0),0),IF(SUM($C23:AF23)=$B23,0,AF23*IF(ROUND((HT_Frühphase_Anker!AF$16-(HT_Frühphase_Anker!AF$15-DATE(YEAR('Angaben zum Unternehmen'!$D$42),MONTH('Angaben zum Unternehmen'!$D$42)+'Angaben zum Unternehmen'!$E$42,0)))/30,0)&gt;ROUND(HT_Frühphase_Anker!AF$16/30,0),ROUND(HT_Frühphase_Anker!AF$16/30,0),ROUND((HT_Frühphase_Anker!AF$16-(HT_Frühphase_Anker!AE$15-DATE(YEAR('Angaben zum Unternehmen'!$D$42),MONTH('Angaben zum Unternehmen'!$D$42)+'Angaben zum Unternehmen'!$E$42,0)))/30,0))))</f>
        <v>0</v>
      </c>
      <c r="AH23" s="10">
        <f>IF(AG23=0,IF(OR(HT_Frühphase_Anker!AG$14='Angaben zum Unternehmen'!$D$42,DATE(YEAR(HT_Frühphase_Anker!AG$14),MONTH(HT_Frühphase_Anker!AG$14)+1,DAY(HT_Frühphase_Anker!AG$14))='Angaben zum Unternehmen'!$D$42,DATE(YEAR(HT_Frühphase_Anker!AG$14),MONTH(HT_Frühphase_Anker!AG$14)+2,DAY(HT_Frühphase_Anker!AG$14))='Angaben zum Unternehmen'!$D$42),Finanzplan!$B23/'Angaben zum Unternehmen'!$E$42*ROUND(((HT_Frühphase_Anker!AG$15-'Angaben zum Unternehmen'!$D$42)/30),0),0),IF(SUM($C23:AG23)=$B23,0,AG23*IF(ROUND((HT_Frühphase_Anker!AG$16-(HT_Frühphase_Anker!AG$15-DATE(YEAR('Angaben zum Unternehmen'!$D$42),MONTH('Angaben zum Unternehmen'!$D$42)+'Angaben zum Unternehmen'!$E$42,0)))/30,0)&gt;ROUND(HT_Frühphase_Anker!AG$16/30,0),ROUND(HT_Frühphase_Anker!AG$16/30,0),ROUND((HT_Frühphase_Anker!AG$16-(HT_Frühphase_Anker!AF$15-DATE(YEAR('Angaben zum Unternehmen'!$D$42),MONTH('Angaben zum Unternehmen'!$D$42)+'Angaben zum Unternehmen'!$E$42,0)))/30,0))))</f>
        <v>0</v>
      </c>
      <c r="AI23" s="22">
        <f>IF(AH23=0,IF(OR(HT_Frühphase_Anker!AH$14='Angaben zum Unternehmen'!$D$42,DATE(YEAR(HT_Frühphase_Anker!AH$14),MONTH(HT_Frühphase_Anker!AH$14)+1,DAY(HT_Frühphase_Anker!AH$14))='Angaben zum Unternehmen'!$D$42,DATE(YEAR(HT_Frühphase_Anker!AH$14),MONTH(HT_Frühphase_Anker!AH$14)+2,DAY(HT_Frühphase_Anker!AH$14))='Angaben zum Unternehmen'!$D$42),Finanzplan!$B23/'Angaben zum Unternehmen'!$E$42*ROUND(((HT_Frühphase_Anker!AH$15-'Angaben zum Unternehmen'!$D$42)/30),0),0),IF(SUM($C23:AH23)=$B23,0,AH23*IF(ROUND((HT_Frühphase_Anker!AH$16-(HT_Frühphase_Anker!AH$15-DATE(YEAR('Angaben zum Unternehmen'!$D$42),MONTH('Angaben zum Unternehmen'!$D$42)+'Angaben zum Unternehmen'!$E$42,0)))/30,0)&gt;ROUND(HT_Frühphase_Anker!AH$16/30,0),ROUND(HT_Frühphase_Anker!AH$16/30,0),ROUND((HT_Frühphase_Anker!AH$16-(HT_Frühphase_Anker!AG$15-DATE(YEAR('Angaben zum Unternehmen'!$D$42),MONTH('Angaben zum Unternehmen'!$D$42)+'Angaben zum Unternehmen'!$E$42,0)))/30,0))))</f>
        <v>0</v>
      </c>
      <c r="AJ23" s="178">
        <f>IF(AI23=0,IF(OR(HT_Frühphase_Anker!AI$14='Angaben zum Unternehmen'!$D$42,DATE(YEAR(HT_Frühphase_Anker!AI$14),MONTH(HT_Frühphase_Anker!AI$14)+1,DAY(HT_Frühphase_Anker!AI$14))='Angaben zum Unternehmen'!$D$42,DATE(YEAR(HT_Frühphase_Anker!AI$14),MONTH(HT_Frühphase_Anker!AI$14)+2,DAY(HT_Frühphase_Anker!AI$14))='Angaben zum Unternehmen'!$D$42),Finanzplan!$B23/'Angaben zum Unternehmen'!$E$42*ROUND(((HT_Frühphase_Anker!AI$15-'Angaben zum Unternehmen'!$D$42)/30),0),0),IF(SUM($C23:AI23)=$B23,0,AI23*IF(ROUND((HT_Frühphase_Anker!AI$16-(HT_Frühphase_Anker!AI$15-DATE(YEAR('Angaben zum Unternehmen'!$D$42),MONTH('Angaben zum Unternehmen'!$D$42)+'Angaben zum Unternehmen'!$E$42,0)))/30,0)&gt;ROUND(HT_Frühphase_Anker!AI$16/30,0),ROUND(HT_Frühphase_Anker!AI$16/30,0),ROUND((HT_Frühphase_Anker!AI$16-(HT_Frühphase_Anker!AH$15-DATE(YEAR('Angaben zum Unternehmen'!$D$42),MONTH('Angaben zum Unternehmen'!$D$42)+'Angaben zum Unternehmen'!$E$42,0)))/30,0))))</f>
        <v>0</v>
      </c>
      <c r="AK23" s="178">
        <f>IF(AJ23=0,IF(OR(HT_Frühphase_Anker!AJ$14='Angaben zum Unternehmen'!$D$42,DATE(YEAR(HT_Frühphase_Anker!AJ$14),MONTH(HT_Frühphase_Anker!AJ$14)+1,DAY(HT_Frühphase_Anker!AJ$14))='Angaben zum Unternehmen'!$D$42,DATE(YEAR(HT_Frühphase_Anker!AJ$14),MONTH(HT_Frühphase_Anker!AJ$14)+2,DAY(HT_Frühphase_Anker!AJ$14))='Angaben zum Unternehmen'!$D$42),Finanzplan!$B23/'Angaben zum Unternehmen'!$E$42*ROUND(((HT_Frühphase_Anker!AJ$15-'Angaben zum Unternehmen'!$D$42)/30),0),0),IF(SUM($C23:AJ23)=$B23,0,AJ23*IF(ROUND((HT_Frühphase_Anker!AJ$16-(HT_Frühphase_Anker!AJ$15-DATE(YEAR('Angaben zum Unternehmen'!$D$42),MONTH('Angaben zum Unternehmen'!$D$42)+'Angaben zum Unternehmen'!$E$42,0)))/30,0)&gt;ROUND(HT_Frühphase_Anker!AJ$16/30,0),ROUND(HT_Frühphase_Anker!AJ$16/30,0),ROUND((HT_Frühphase_Anker!AJ$16-(HT_Frühphase_Anker!AI$15-DATE(YEAR('Angaben zum Unternehmen'!$D$42),MONTH('Angaben zum Unternehmen'!$D$42)+'Angaben zum Unternehmen'!$E$42,0)))/30,0))))</f>
        <v>0</v>
      </c>
      <c r="AL23" s="10">
        <f>IF(AK23=0,IF(OR(HT_Frühphase_Anker!AK$14='Angaben zum Unternehmen'!$D$42,DATE(YEAR(HT_Frühphase_Anker!AK$14),MONTH(HT_Frühphase_Anker!AK$14)+1,DAY(HT_Frühphase_Anker!AK$14))='Angaben zum Unternehmen'!$D$42,DATE(YEAR(HT_Frühphase_Anker!AK$14),MONTH(HT_Frühphase_Anker!AK$14)+2,DAY(HT_Frühphase_Anker!AK$14))='Angaben zum Unternehmen'!$D$42),Finanzplan!$B23/'Angaben zum Unternehmen'!$E$42*ROUND(((HT_Frühphase_Anker!AK$15-'Angaben zum Unternehmen'!$D$42)/30),0),0),IF(SUM($C23:AK23)=$B23,0,AK23*IF(ROUND((HT_Frühphase_Anker!AK$16-(HT_Frühphase_Anker!AK$15-DATE(YEAR('Angaben zum Unternehmen'!$D$42),MONTH('Angaben zum Unternehmen'!$D$42)+'Angaben zum Unternehmen'!$E$42,0)))/30,0)&gt;ROUND(HT_Frühphase_Anker!AK$16/30,0),ROUND(HT_Frühphase_Anker!AK$16/30,0),ROUND((HT_Frühphase_Anker!AK$16-(HT_Frühphase_Anker!AJ$15-DATE(YEAR('Angaben zum Unternehmen'!$D$42),MONTH('Angaben zum Unternehmen'!$D$42)+'Angaben zum Unternehmen'!$E$42,0)))/30,0))))</f>
        <v>0</v>
      </c>
      <c r="AM23" s="22">
        <f t="shared" si="2"/>
        <v>0</v>
      </c>
      <c r="AN23" s="543">
        <f>B23-AM23</f>
        <v>0</v>
      </c>
      <c r="AO23" s="547" t="s">
        <v>324</v>
      </c>
    </row>
    <row r="24" spans="1:41" s="2" customFormat="1" ht="12.75" x14ac:dyDescent="0.2">
      <c r="A24" s="569" t="s">
        <v>10</v>
      </c>
      <c r="B24" s="534">
        <f>IF(Art_BWA=Technik_Gültigkeit!$B$7,Bilanz!G52,Bilanz!I52)</f>
        <v>0</v>
      </c>
      <c r="C24" s="22">
        <f>'Plan - Kapital'!B45</f>
        <v>0</v>
      </c>
      <c r="D24" s="178">
        <f>'Plan - Kapital'!C45</f>
        <v>0</v>
      </c>
      <c r="E24" s="178">
        <f>'Plan - Kapital'!D45</f>
        <v>0</v>
      </c>
      <c r="F24" s="178">
        <f>'Plan - Kapital'!E45</f>
        <v>0</v>
      </c>
      <c r="G24" s="178">
        <f>'Plan - Kapital'!F45</f>
        <v>0</v>
      </c>
      <c r="H24" s="178">
        <f>'Plan - Kapital'!G45</f>
        <v>0</v>
      </c>
      <c r="I24" s="178">
        <f>'Plan - Kapital'!H45</f>
        <v>0</v>
      </c>
      <c r="J24" s="178">
        <f>'Plan - Kapital'!I45</f>
        <v>0</v>
      </c>
      <c r="K24" s="178">
        <f>'Plan - Kapital'!J45</f>
        <v>0</v>
      </c>
      <c r="L24" s="178">
        <f>'Plan - Kapital'!K45</f>
        <v>0</v>
      </c>
      <c r="M24" s="178">
        <f>'Plan - Kapital'!L45</f>
        <v>0</v>
      </c>
      <c r="N24" s="10">
        <f>'Plan - Kapital'!M45</f>
        <v>0</v>
      </c>
      <c r="O24" s="22">
        <f>'Plan - Kapital'!N45</f>
        <v>0</v>
      </c>
      <c r="P24" s="178">
        <f>'Plan - Kapital'!O45</f>
        <v>0</v>
      </c>
      <c r="Q24" s="178">
        <f>'Plan - Kapital'!P45</f>
        <v>0</v>
      </c>
      <c r="R24" s="178">
        <f>'Plan - Kapital'!Q45</f>
        <v>0</v>
      </c>
      <c r="S24" s="178">
        <f>'Plan - Kapital'!R45</f>
        <v>0</v>
      </c>
      <c r="T24" s="178">
        <f>'Plan - Kapital'!S45</f>
        <v>0</v>
      </c>
      <c r="U24" s="178">
        <f>'Plan - Kapital'!T45</f>
        <v>0</v>
      </c>
      <c r="V24" s="178">
        <f>'Plan - Kapital'!U45</f>
        <v>0</v>
      </c>
      <c r="W24" s="178">
        <f>'Plan - Kapital'!V45</f>
        <v>0</v>
      </c>
      <c r="X24" s="178">
        <f>'Plan - Kapital'!W45</f>
        <v>0</v>
      </c>
      <c r="Y24" s="178">
        <f>'Plan - Kapital'!X45</f>
        <v>0</v>
      </c>
      <c r="Z24" s="33">
        <f>'Plan - Kapital'!Y45</f>
        <v>0</v>
      </c>
      <c r="AA24" s="22">
        <f>'Plan - Kapital'!Z45</f>
        <v>0</v>
      </c>
      <c r="AB24" s="178">
        <f>'Plan - Kapital'!AA45</f>
        <v>0</v>
      </c>
      <c r="AC24" s="178">
        <f>'Plan - Kapital'!AB45</f>
        <v>0</v>
      </c>
      <c r="AD24" s="10">
        <f>'Plan - Kapital'!AC45</f>
        <v>0</v>
      </c>
      <c r="AE24" s="22">
        <f>'Plan - Kapital'!AD45</f>
        <v>0</v>
      </c>
      <c r="AF24" s="178">
        <f>'Plan - Kapital'!AE45</f>
        <v>0</v>
      </c>
      <c r="AG24" s="178">
        <f>'Plan - Kapital'!AF45</f>
        <v>0</v>
      </c>
      <c r="AH24" s="10">
        <f>'Plan - Kapital'!AG45</f>
        <v>0</v>
      </c>
      <c r="AI24" s="22">
        <f>'Plan - Kapital'!AH45</f>
        <v>0</v>
      </c>
      <c r="AJ24" s="178">
        <f>'Plan - Kapital'!AI45</f>
        <v>0</v>
      </c>
      <c r="AK24" s="178">
        <f>'Plan - Kapital'!AJ45</f>
        <v>0</v>
      </c>
      <c r="AL24" s="10">
        <f>'Plan - Kapital'!AK45</f>
        <v>0</v>
      </c>
      <c r="AM24" s="22">
        <f t="shared" si="2"/>
        <v>0</v>
      </c>
      <c r="AN24" s="543">
        <f>B24+AM24</f>
        <v>0</v>
      </c>
      <c r="AO24" s="547" t="s">
        <v>356</v>
      </c>
    </row>
    <row r="25" spans="1:41" s="2" customFormat="1" ht="12.75" x14ac:dyDescent="0.2">
      <c r="A25" s="569" t="s">
        <v>326</v>
      </c>
      <c r="B25" s="534"/>
      <c r="C25" s="22">
        <f>'Plan - Kapital'!B92</f>
        <v>0</v>
      </c>
      <c r="D25" s="178">
        <f>'Plan - Kapital'!C92</f>
        <v>0</v>
      </c>
      <c r="E25" s="178">
        <f>'Plan - Kapital'!D92</f>
        <v>0</v>
      </c>
      <c r="F25" s="178">
        <f>'Plan - Kapital'!E92</f>
        <v>0</v>
      </c>
      <c r="G25" s="178">
        <f>'Plan - Kapital'!F92</f>
        <v>0</v>
      </c>
      <c r="H25" s="178">
        <f>'Plan - Kapital'!G92</f>
        <v>0</v>
      </c>
      <c r="I25" s="178">
        <f>'Plan - Kapital'!H92</f>
        <v>0</v>
      </c>
      <c r="J25" s="178">
        <f>'Plan - Kapital'!I92</f>
        <v>0</v>
      </c>
      <c r="K25" s="178">
        <f>'Plan - Kapital'!J92</f>
        <v>0</v>
      </c>
      <c r="L25" s="178">
        <f>'Plan - Kapital'!K92</f>
        <v>0</v>
      </c>
      <c r="M25" s="178">
        <f>'Plan - Kapital'!L92</f>
        <v>0</v>
      </c>
      <c r="N25" s="10">
        <f>'Plan - Kapital'!M92</f>
        <v>0</v>
      </c>
      <c r="O25" s="22">
        <f>'Plan - Kapital'!N92</f>
        <v>0</v>
      </c>
      <c r="P25" s="178">
        <f>'Plan - Kapital'!O92</f>
        <v>0</v>
      </c>
      <c r="Q25" s="178">
        <f>'Plan - Kapital'!P92</f>
        <v>0</v>
      </c>
      <c r="R25" s="178">
        <f>'Plan - Kapital'!Q92</f>
        <v>0</v>
      </c>
      <c r="S25" s="178">
        <f>'Plan - Kapital'!R92</f>
        <v>0</v>
      </c>
      <c r="T25" s="178">
        <f>'Plan - Kapital'!S92</f>
        <v>0</v>
      </c>
      <c r="U25" s="178">
        <f>'Plan - Kapital'!T92</f>
        <v>0</v>
      </c>
      <c r="V25" s="178">
        <f>'Plan - Kapital'!U92</f>
        <v>0</v>
      </c>
      <c r="W25" s="178">
        <f>'Plan - Kapital'!V92</f>
        <v>0</v>
      </c>
      <c r="X25" s="178">
        <f>'Plan - Kapital'!W92</f>
        <v>0</v>
      </c>
      <c r="Y25" s="178">
        <f>'Plan - Kapital'!X92</f>
        <v>0</v>
      </c>
      <c r="Z25" s="33">
        <f>'Plan - Kapital'!Y92</f>
        <v>0</v>
      </c>
      <c r="AA25" s="22">
        <f>'Plan - Kapital'!Z92</f>
        <v>0</v>
      </c>
      <c r="AB25" s="178">
        <f>'Plan - Kapital'!AA92</f>
        <v>0</v>
      </c>
      <c r="AC25" s="178">
        <f>'Plan - Kapital'!AB92</f>
        <v>0</v>
      </c>
      <c r="AD25" s="10">
        <f>'Plan - Kapital'!AC92</f>
        <v>0</v>
      </c>
      <c r="AE25" s="22">
        <f>'Plan - Kapital'!AD92</f>
        <v>0</v>
      </c>
      <c r="AF25" s="178">
        <f>'Plan - Kapital'!AE92</f>
        <v>0</v>
      </c>
      <c r="AG25" s="178">
        <f>'Plan - Kapital'!AF92</f>
        <v>0</v>
      </c>
      <c r="AH25" s="10">
        <f>'Plan - Kapital'!AG92</f>
        <v>0</v>
      </c>
      <c r="AI25" s="22">
        <f>'Plan - Kapital'!AH92</f>
        <v>0</v>
      </c>
      <c r="AJ25" s="178">
        <f>'Plan - Kapital'!AI92</f>
        <v>0</v>
      </c>
      <c r="AK25" s="178">
        <f>'Plan - Kapital'!AJ92</f>
        <v>0</v>
      </c>
      <c r="AL25" s="10">
        <f>'Plan - Kapital'!AK92</f>
        <v>0</v>
      </c>
      <c r="AM25" s="22">
        <f t="shared" si="2"/>
        <v>0</v>
      </c>
      <c r="AN25" s="543">
        <f>AM25</f>
        <v>0</v>
      </c>
      <c r="AO25" s="547" t="s">
        <v>366</v>
      </c>
    </row>
    <row r="26" spans="1:41" s="2" customFormat="1" ht="12.75" x14ac:dyDescent="0.2">
      <c r="A26" s="569" t="s">
        <v>327</v>
      </c>
      <c r="B26" s="534"/>
      <c r="C26" s="22">
        <f>'Plan - Kapital'!B100</f>
        <v>0</v>
      </c>
      <c r="D26" s="178">
        <f>'Plan - Kapital'!C100</f>
        <v>0</v>
      </c>
      <c r="E26" s="178">
        <f>'Plan - Kapital'!D100</f>
        <v>0</v>
      </c>
      <c r="F26" s="178">
        <f>'Plan - Kapital'!E100</f>
        <v>0</v>
      </c>
      <c r="G26" s="178">
        <f>'Plan - Kapital'!F100</f>
        <v>0</v>
      </c>
      <c r="H26" s="178">
        <f>'Plan - Kapital'!G100</f>
        <v>0</v>
      </c>
      <c r="I26" s="178">
        <f>'Plan - Kapital'!H100</f>
        <v>0</v>
      </c>
      <c r="J26" s="178">
        <f>'Plan - Kapital'!I100</f>
        <v>0</v>
      </c>
      <c r="K26" s="178">
        <f>'Plan - Kapital'!J100</f>
        <v>0</v>
      </c>
      <c r="L26" s="178">
        <f>'Plan - Kapital'!K100</f>
        <v>0</v>
      </c>
      <c r="M26" s="178">
        <f>'Plan - Kapital'!L100</f>
        <v>0</v>
      </c>
      <c r="N26" s="10">
        <f>'Plan - Kapital'!M100</f>
        <v>0</v>
      </c>
      <c r="O26" s="22">
        <f>'Plan - Kapital'!N100</f>
        <v>0</v>
      </c>
      <c r="P26" s="178">
        <f>'Plan - Kapital'!O100</f>
        <v>0</v>
      </c>
      <c r="Q26" s="178">
        <f>'Plan - Kapital'!P100</f>
        <v>0</v>
      </c>
      <c r="R26" s="178">
        <f>'Plan - Kapital'!Q100</f>
        <v>0</v>
      </c>
      <c r="S26" s="178">
        <f>'Plan - Kapital'!R100</f>
        <v>0</v>
      </c>
      <c r="T26" s="178">
        <f>'Plan - Kapital'!S100</f>
        <v>0</v>
      </c>
      <c r="U26" s="178">
        <f>'Plan - Kapital'!T100</f>
        <v>0</v>
      </c>
      <c r="V26" s="178">
        <f>'Plan - Kapital'!U100</f>
        <v>0</v>
      </c>
      <c r="W26" s="178">
        <f>'Plan - Kapital'!V100</f>
        <v>0</v>
      </c>
      <c r="X26" s="178">
        <f>'Plan - Kapital'!W100</f>
        <v>0</v>
      </c>
      <c r="Y26" s="178">
        <f>'Plan - Kapital'!X100</f>
        <v>0</v>
      </c>
      <c r="Z26" s="33">
        <f>'Plan - Kapital'!Y100</f>
        <v>0</v>
      </c>
      <c r="AA26" s="22">
        <f>'Plan - Kapital'!Z100</f>
        <v>0</v>
      </c>
      <c r="AB26" s="178">
        <f>'Plan - Kapital'!AA100</f>
        <v>0</v>
      </c>
      <c r="AC26" s="178">
        <f>'Plan - Kapital'!AB100</f>
        <v>0</v>
      </c>
      <c r="AD26" s="10">
        <f>'Plan - Kapital'!AC100</f>
        <v>0</v>
      </c>
      <c r="AE26" s="22">
        <f>'Plan - Kapital'!AD100</f>
        <v>0</v>
      </c>
      <c r="AF26" s="178">
        <f>'Plan - Kapital'!AE100</f>
        <v>0</v>
      </c>
      <c r="AG26" s="178">
        <f>'Plan - Kapital'!AF100</f>
        <v>0</v>
      </c>
      <c r="AH26" s="10">
        <f>'Plan - Kapital'!AG100</f>
        <v>0</v>
      </c>
      <c r="AI26" s="22">
        <f>'Plan - Kapital'!AH100</f>
        <v>0</v>
      </c>
      <c r="AJ26" s="178">
        <f>'Plan - Kapital'!AI100</f>
        <v>0</v>
      </c>
      <c r="AK26" s="178">
        <f>'Plan - Kapital'!AJ100</f>
        <v>0</v>
      </c>
      <c r="AL26" s="10">
        <f>'Plan - Kapital'!AK100</f>
        <v>0</v>
      </c>
      <c r="AM26" s="22">
        <f t="shared" si="2"/>
        <v>0</v>
      </c>
      <c r="AN26" s="543">
        <f>AM26</f>
        <v>0</v>
      </c>
      <c r="AO26" s="547" t="s">
        <v>366</v>
      </c>
    </row>
    <row r="27" spans="1:41" s="2" customFormat="1" ht="12.75" x14ac:dyDescent="0.2">
      <c r="A27" s="569" t="s">
        <v>328</v>
      </c>
      <c r="B27" s="534"/>
      <c r="C27" s="22">
        <f>'Plan - Kapital'!B108</f>
        <v>0</v>
      </c>
      <c r="D27" s="178">
        <f>'Plan - Kapital'!C108</f>
        <v>0</v>
      </c>
      <c r="E27" s="178">
        <f>'Plan - Kapital'!D108</f>
        <v>0</v>
      </c>
      <c r="F27" s="178">
        <f>'Plan - Kapital'!E108</f>
        <v>0</v>
      </c>
      <c r="G27" s="178">
        <f>'Plan - Kapital'!F108</f>
        <v>0</v>
      </c>
      <c r="H27" s="178">
        <f>'Plan - Kapital'!G108</f>
        <v>0</v>
      </c>
      <c r="I27" s="178">
        <f>'Plan - Kapital'!H108</f>
        <v>0</v>
      </c>
      <c r="J27" s="178">
        <f>'Plan - Kapital'!I108</f>
        <v>0</v>
      </c>
      <c r="K27" s="178">
        <f>'Plan - Kapital'!J108</f>
        <v>0</v>
      </c>
      <c r="L27" s="178">
        <f>'Plan - Kapital'!K108</f>
        <v>0</v>
      </c>
      <c r="M27" s="178">
        <f>'Plan - Kapital'!L108</f>
        <v>0</v>
      </c>
      <c r="N27" s="10">
        <f>'Plan - Kapital'!M108</f>
        <v>0</v>
      </c>
      <c r="O27" s="22">
        <f>'Plan - Kapital'!N108</f>
        <v>0</v>
      </c>
      <c r="P27" s="178">
        <f>'Plan - Kapital'!O108</f>
        <v>0</v>
      </c>
      <c r="Q27" s="178">
        <f>'Plan - Kapital'!P108</f>
        <v>0</v>
      </c>
      <c r="R27" s="178">
        <f>'Plan - Kapital'!Q108</f>
        <v>0</v>
      </c>
      <c r="S27" s="178">
        <f>'Plan - Kapital'!R108</f>
        <v>0</v>
      </c>
      <c r="T27" s="178">
        <f>'Plan - Kapital'!S108</f>
        <v>0</v>
      </c>
      <c r="U27" s="178">
        <f>'Plan - Kapital'!T108</f>
        <v>0</v>
      </c>
      <c r="V27" s="178">
        <f>'Plan - Kapital'!U108</f>
        <v>0</v>
      </c>
      <c r="W27" s="178">
        <f>'Plan - Kapital'!V108</f>
        <v>0</v>
      </c>
      <c r="X27" s="178">
        <f>'Plan - Kapital'!W108</f>
        <v>0</v>
      </c>
      <c r="Y27" s="178">
        <f>'Plan - Kapital'!X108</f>
        <v>0</v>
      </c>
      <c r="Z27" s="33">
        <f>'Plan - Kapital'!Y108</f>
        <v>0</v>
      </c>
      <c r="AA27" s="22">
        <f>'Plan - Kapital'!Z108</f>
        <v>0</v>
      </c>
      <c r="AB27" s="178">
        <f>'Plan - Kapital'!AA108</f>
        <v>0</v>
      </c>
      <c r="AC27" s="178">
        <f>'Plan - Kapital'!AB108</f>
        <v>0</v>
      </c>
      <c r="AD27" s="10">
        <f>'Plan - Kapital'!AC108</f>
        <v>0</v>
      </c>
      <c r="AE27" s="22">
        <f>'Plan - Kapital'!AD108</f>
        <v>0</v>
      </c>
      <c r="AF27" s="178">
        <f>'Plan - Kapital'!AE108</f>
        <v>0</v>
      </c>
      <c r="AG27" s="178">
        <f>'Plan - Kapital'!AF108</f>
        <v>0</v>
      </c>
      <c r="AH27" s="10">
        <f>'Plan - Kapital'!AG108</f>
        <v>0</v>
      </c>
      <c r="AI27" s="22">
        <f>'Plan - Kapital'!AH108</f>
        <v>0</v>
      </c>
      <c r="AJ27" s="178">
        <f>'Plan - Kapital'!AI108</f>
        <v>0</v>
      </c>
      <c r="AK27" s="178">
        <f>'Plan - Kapital'!AJ108</f>
        <v>0</v>
      </c>
      <c r="AL27" s="10">
        <f>'Plan - Kapital'!AK108</f>
        <v>0</v>
      </c>
      <c r="AM27" s="22">
        <f t="shared" si="2"/>
        <v>0</v>
      </c>
      <c r="AN27" s="543">
        <f>AM27</f>
        <v>0</v>
      </c>
      <c r="AO27" s="547" t="s">
        <v>366</v>
      </c>
    </row>
    <row r="28" spans="1:41" s="2" customFormat="1" ht="13.5" thickBot="1" x14ac:dyDescent="0.25">
      <c r="A28" s="571" t="s">
        <v>301</v>
      </c>
      <c r="B28" s="536"/>
      <c r="C28" s="455">
        <f>'Plan - Kapital'!B11</f>
        <v>0</v>
      </c>
      <c r="D28" s="456">
        <f>'Plan - Kapital'!C11</f>
        <v>0</v>
      </c>
      <c r="E28" s="456">
        <f>'Plan - Kapital'!D11</f>
        <v>0</v>
      </c>
      <c r="F28" s="456">
        <f>'Plan - Kapital'!E11</f>
        <v>0</v>
      </c>
      <c r="G28" s="456">
        <f>'Plan - Kapital'!F11</f>
        <v>0</v>
      </c>
      <c r="H28" s="456">
        <f>'Plan - Kapital'!G11</f>
        <v>0</v>
      </c>
      <c r="I28" s="456">
        <f>'Plan - Kapital'!H11</f>
        <v>0</v>
      </c>
      <c r="J28" s="456">
        <f>'Plan - Kapital'!I11</f>
        <v>0</v>
      </c>
      <c r="K28" s="456">
        <f>'Plan - Kapital'!J11</f>
        <v>0</v>
      </c>
      <c r="L28" s="456">
        <f>'Plan - Kapital'!K11</f>
        <v>0</v>
      </c>
      <c r="M28" s="456">
        <f>'Plan - Kapital'!L11</f>
        <v>0</v>
      </c>
      <c r="N28" s="457">
        <f>'Plan - Kapital'!M11</f>
        <v>0</v>
      </c>
      <c r="O28" s="455">
        <f>'Plan - Kapital'!N11</f>
        <v>0</v>
      </c>
      <c r="P28" s="456">
        <f>'Plan - Kapital'!O11</f>
        <v>0</v>
      </c>
      <c r="Q28" s="456">
        <f>'Plan - Kapital'!P11</f>
        <v>0</v>
      </c>
      <c r="R28" s="456">
        <f>'Plan - Kapital'!Q11</f>
        <v>0</v>
      </c>
      <c r="S28" s="456">
        <f>'Plan - Kapital'!R11</f>
        <v>0</v>
      </c>
      <c r="T28" s="456">
        <f>'Plan - Kapital'!S11</f>
        <v>0</v>
      </c>
      <c r="U28" s="456">
        <f>'Plan - Kapital'!T11</f>
        <v>0</v>
      </c>
      <c r="V28" s="456">
        <f>'Plan - Kapital'!U11</f>
        <v>0</v>
      </c>
      <c r="W28" s="456">
        <f>'Plan - Kapital'!V11</f>
        <v>0</v>
      </c>
      <c r="X28" s="456">
        <f>'Plan - Kapital'!W11</f>
        <v>0</v>
      </c>
      <c r="Y28" s="456">
        <f>'Plan - Kapital'!X11</f>
        <v>0</v>
      </c>
      <c r="Z28" s="480">
        <f>'Plan - Kapital'!Y11</f>
        <v>0</v>
      </c>
      <c r="AA28" s="455">
        <f>'Plan - Kapital'!Z11</f>
        <v>0</v>
      </c>
      <c r="AB28" s="456">
        <f>'Plan - Kapital'!AA11</f>
        <v>0</v>
      </c>
      <c r="AC28" s="456">
        <f>'Plan - Kapital'!AB11</f>
        <v>0</v>
      </c>
      <c r="AD28" s="457">
        <f>'Plan - Kapital'!AC11</f>
        <v>0</v>
      </c>
      <c r="AE28" s="455">
        <f>'Plan - Kapital'!AD11</f>
        <v>0</v>
      </c>
      <c r="AF28" s="456">
        <f>'Plan - Kapital'!AE11</f>
        <v>0</v>
      </c>
      <c r="AG28" s="456">
        <f>'Plan - Kapital'!AF11</f>
        <v>0</v>
      </c>
      <c r="AH28" s="457">
        <f>'Plan - Kapital'!AG11</f>
        <v>0</v>
      </c>
      <c r="AI28" s="455">
        <f>'Plan - Kapital'!AH11</f>
        <v>0</v>
      </c>
      <c r="AJ28" s="456">
        <f>'Plan - Kapital'!AI11</f>
        <v>0</v>
      </c>
      <c r="AK28" s="456">
        <f>'Plan - Kapital'!AJ11</f>
        <v>0</v>
      </c>
      <c r="AL28" s="457">
        <f>'Plan - Kapital'!AK11</f>
        <v>0</v>
      </c>
      <c r="AM28" s="554">
        <f t="shared" si="2"/>
        <v>0</v>
      </c>
      <c r="AN28" s="555">
        <f>AM28</f>
        <v>0</v>
      </c>
      <c r="AO28" s="556" t="s">
        <v>353</v>
      </c>
    </row>
    <row r="29" spans="1:41" x14ac:dyDescent="0.25">
      <c r="A29" s="568" t="s">
        <v>302</v>
      </c>
      <c r="B29" s="540"/>
      <c r="C29" s="487"/>
      <c r="D29" s="483"/>
      <c r="E29" s="483"/>
      <c r="F29" s="483"/>
      <c r="G29" s="483"/>
      <c r="H29" s="483"/>
      <c r="I29" s="483"/>
      <c r="J29" s="483"/>
      <c r="K29" s="483"/>
      <c r="L29" s="483"/>
      <c r="M29" s="483"/>
      <c r="N29" s="484"/>
      <c r="O29" s="487"/>
      <c r="P29" s="483"/>
      <c r="Q29" s="483"/>
      <c r="R29" s="483"/>
      <c r="S29" s="483"/>
      <c r="T29" s="483"/>
      <c r="U29" s="483"/>
      <c r="V29" s="483"/>
      <c r="W29" s="483"/>
      <c r="X29" s="483"/>
      <c r="Y29" s="483"/>
      <c r="Z29" s="484"/>
      <c r="AA29" s="487"/>
      <c r="AB29" s="259"/>
      <c r="AC29" s="483"/>
      <c r="AD29" s="484"/>
      <c r="AE29" s="487"/>
      <c r="AF29" s="483"/>
      <c r="AG29" s="483"/>
      <c r="AH29" s="484"/>
      <c r="AI29" s="487"/>
      <c r="AJ29" s="483"/>
      <c r="AK29" s="483"/>
      <c r="AL29" s="484"/>
      <c r="AM29" s="487"/>
      <c r="AN29" s="483"/>
      <c r="AO29" s="484"/>
    </row>
    <row r="30" spans="1:41" s="2" customFormat="1" ht="12.75" x14ac:dyDescent="0.2">
      <c r="A30" s="569" t="s">
        <v>303</v>
      </c>
      <c r="B30" s="534"/>
      <c r="C30" s="22">
        <f>HT_Liquidität_Steuer!B18</f>
        <v>0</v>
      </c>
      <c r="D30" s="178">
        <f>HT_Liquidität_Steuer!C18</f>
        <v>0</v>
      </c>
      <c r="E30" s="178">
        <f>HT_Liquidität_Steuer!D18</f>
        <v>0</v>
      </c>
      <c r="F30" s="178">
        <f>HT_Liquidität_Steuer!E18</f>
        <v>0</v>
      </c>
      <c r="G30" s="178">
        <f>HT_Liquidität_Steuer!F18</f>
        <v>0</v>
      </c>
      <c r="H30" s="178">
        <f>HT_Liquidität_Steuer!G18</f>
        <v>0</v>
      </c>
      <c r="I30" s="178">
        <f>HT_Liquidität_Steuer!H18</f>
        <v>0</v>
      </c>
      <c r="J30" s="178">
        <f>HT_Liquidität_Steuer!I18</f>
        <v>0</v>
      </c>
      <c r="K30" s="178">
        <f>HT_Liquidität_Steuer!J18</f>
        <v>0</v>
      </c>
      <c r="L30" s="178">
        <f>HT_Liquidität_Steuer!K18</f>
        <v>0</v>
      </c>
      <c r="M30" s="178">
        <f>HT_Liquidität_Steuer!L18</f>
        <v>0</v>
      </c>
      <c r="N30" s="10">
        <f>HT_Liquidität_Steuer!M18</f>
        <v>0</v>
      </c>
      <c r="O30" s="22">
        <f>HT_Liquidität_Steuer!N18</f>
        <v>0</v>
      </c>
      <c r="P30" s="178">
        <f>HT_Liquidität_Steuer!O18</f>
        <v>0</v>
      </c>
      <c r="Q30" s="178">
        <f>HT_Liquidität_Steuer!P18</f>
        <v>0</v>
      </c>
      <c r="R30" s="178">
        <f>HT_Liquidität_Steuer!Q18</f>
        <v>0</v>
      </c>
      <c r="S30" s="178">
        <f>HT_Liquidität_Steuer!R18</f>
        <v>0</v>
      </c>
      <c r="T30" s="178">
        <f>HT_Liquidität_Steuer!S18</f>
        <v>0</v>
      </c>
      <c r="U30" s="178">
        <f>HT_Liquidität_Steuer!T18</f>
        <v>0</v>
      </c>
      <c r="V30" s="178">
        <f>HT_Liquidität_Steuer!U18</f>
        <v>0</v>
      </c>
      <c r="W30" s="178">
        <f>HT_Liquidität_Steuer!V18</f>
        <v>0</v>
      </c>
      <c r="X30" s="178">
        <f>HT_Liquidität_Steuer!W18</f>
        <v>0</v>
      </c>
      <c r="Y30" s="178">
        <f>HT_Liquidität_Steuer!X18</f>
        <v>0</v>
      </c>
      <c r="Z30" s="10">
        <f>HT_Liquidität_Steuer!Y18</f>
        <v>0</v>
      </c>
      <c r="AA30" s="22">
        <f>HT_Liquidität_Steuer!Z18</f>
        <v>0</v>
      </c>
      <c r="AB30" s="178">
        <f>HT_Liquidität_Steuer!AA18</f>
        <v>0</v>
      </c>
      <c r="AC30" s="178">
        <f>HT_Liquidität_Steuer!AB18</f>
        <v>0</v>
      </c>
      <c r="AD30" s="10">
        <f>HT_Liquidität_Steuer!AC18</f>
        <v>0</v>
      </c>
      <c r="AE30" s="22">
        <f>HT_Liquidität_Steuer!AD18</f>
        <v>0</v>
      </c>
      <c r="AF30" s="178">
        <f>HT_Liquidität_Steuer!AE18</f>
        <v>0</v>
      </c>
      <c r="AG30" s="178">
        <f>HT_Liquidität_Steuer!AF18</f>
        <v>0</v>
      </c>
      <c r="AH30" s="10">
        <f>HT_Liquidität_Steuer!AG18</f>
        <v>0</v>
      </c>
      <c r="AI30" s="22">
        <f>HT_Liquidität_Steuer!AH18</f>
        <v>0</v>
      </c>
      <c r="AJ30" s="178">
        <f>HT_Liquidität_Steuer!AI18</f>
        <v>0</v>
      </c>
      <c r="AK30" s="178">
        <f>HT_Liquidität_Steuer!AJ18</f>
        <v>0</v>
      </c>
      <c r="AL30" s="10">
        <f>HT_Liquidität_Steuer!AK18</f>
        <v>0</v>
      </c>
      <c r="AM30" s="22">
        <f t="shared" ref="AM30:AM49" si="3">SUM(C30:AL30)</f>
        <v>0</v>
      </c>
      <c r="AN30" s="543">
        <f>HT_Liquidität_Steuer!AM17</f>
        <v>0</v>
      </c>
      <c r="AO30" s="547" t="s">
        <v>57</v>
      </c>
    </row>
    <row r="31" spans="1:41" s="2" customFormat="1" ht="12.75" x14ac:dyDescent="0.2">
      <c r="A31" s="569" t="s">
        <v>57</v>
      </c>
      <c r="B31" s="534">
        <f>IF(Art_BWA=Technik_Gültigkeit!$B$7,Bilanz!F72,Bilanz!H72)</f>
        <v>0</v>
      </c>
      <c r="C31" s="22">
        <f>IF(HT_Frühphase_Anker!B$14='Angaben zum Unternehmen'!$D$44,Finanzplan!$B31/'Angaben zum Unternehmen'!$E$44,0)</f>
        <v>0</v>
      </c>
      <c r="D31" s="178">
        <f>IF(C31=0,IF(HT_Frühphase_Anker!C$14='Angaben zum Unternehmen'!$D$44,Finanzplan!$B31/'Angaben zum Unternehmen'!$E$44,0),IF(SUM($C31:C31)=$B31,0,C31))</f>
        <v>0</v>
      </c>
      <c r="E31" s="178">
        <f>IF(D31=0,IF(HT_Frühphase_Anker!D$14='Angaben zum Unternehmen'!$D$44,Finanzplan!$B31/'Angaben zum Unternehmen'!$E$44,0),IF(SUM($C31:D31)=$B31,0,D31))</f>
        <v>0</v>
      </c>
      <c r="F31" s="178">
        <f>IF(E31=0,IF(HT_Frühphase_Anker!E$14='Angaben zum Unternehmen'!$D$44,Finanzplan!$B31/'Angaben zum Unternehmen'!$E$44,0),IF(SUM($C31:E31)=$B31,0,E31))</f>
        <v>0</v>
      </c>
      <c r="G31" s="178">
        <f>IF(F31=0,IF(HT_Frühphase_Anker!F$14='Angaben zum Unternehmen'!$D$44,Finanzplan!$B31/'Angaben zum Unternehmen'!$E$44,0),IF(SUM($C31:F31)=$B31,0,F31))</f>
        <v>0</v>
      </c>
      <c r="H31" s="178">
        <f>IF(G31=0,IF(HT_Frühphase_Anker!G$14='Angaben zum Unternehmen'!$D$44,Finanzplan!$B31/'Angaben zum Unternehmen'!$E$44,0),IF(SUM($C31:G31)=$B31,0,G31))</f>
        <v>0</v>
      </c>
      <c r="I31" s="178">
        <f>IF(H31=0,IF(HT_Frühphase_Anker!H$14='Angaben zum Unternehmen'!$D$44,Finanzplan!$B31/'Angaben zum Unternehmen'!$E$44,0),IF(SUM($C31:H31)=$B31,0,H31))</f>
        <v>0</v>
      </c>
      <c r="J31" s="178">
        <f>IF(I31=0,IF(HT_Frühphase_Anker!I$14='Angaben zum Unternehmen'!$D$44,Finanzplan!$B31/'Angaben zum Unternehmen'!$E$44,0),IF(SUM($C31:I31)=$B31,0,I31))</f>
        <v>0</v>
      </c>
      <c r="K31" s="178">
        <f>IF(J31=0,IF(HT_Frühphase_Anker!J$14='Angaben zum Unternehmen'!$D$44,Finanzplan!$B31/'Angaben zum Unternehmen'!$E$44,0),IF(SUM($C31:J31)=$B31,0,J31))</f>
        <v>0</v>
      </c>
      <c r="L31" s="178">
        <f>IF(K31=0,IF(HT_Frühphase_Anker!K$14='Angaben zum Unternehmen'!$D$44,Finanzplan!$B31/'Angaben zum Unternehmen'!$E$44,0),IF(SUM($C31:K31)=$B31,0,K31))</f>
        <v>0</v>
      </c>
      <c r="M31" s="178">
        <f>IF(L31=0,IF(HT_Frühphase_Anker!L$14='Angaben zum Unternehmen'!$D$44,Finanzplan!$B31/'Angaben zum Unternehmen'!$E$44,0),IF(SUM($C31:L31)=$B31,0,L31))</f>
        <v>0</v>
      </c>
      <c r="N31" s="10">
        <f>IF(M31=0,IF(HT_Frühphase_Anker!M$14='Angaben zum Unternehmen'!$D$44,Finanzplan!$B31/'Angaben zum Unternehmen'!$E$44,0),IF(SUM($C31:M31)=$B31,0,M31))</f>
        <v>0</v>
      </c>
      <c r="O31" s="22">
        <f>IF(N31=0,IF(HT_Frühphase_Anker!N$14='Angaben zum Unternehmen'!$D$44,Finanzplan!$B31/'Angaben zum Unternehmen'!$E$44,0),IF(SUM($C31:N31)=$B31,0,N31))</f>
        <v>0</v>
      </c>
      <c r="P31" s="178">
        <f>IF(O31=0,IF(HT_Frühphase_Anker!O$14='Angaben zum Unternehmen'!$D$44,Finanzplan!$B31/'Angaben zum Unternehmen'!$E$44,0),IF(SUM($C31:O31)=$B31,0,O31))</f>
        <v>0</v>
      </c>
      <c r="Q31" s="178">
        <f>IF(P31=0,IF(HT_Frühphase_Anker!P$14='Angaben zum Unternehmen'!$D$44,Finanzplan!$B31/'Angaben zum Unternehmen'!$E$44,0),IF(SUM($C31:P31)=$B31,0,P31))</f>
        <v>0</v>
      </c>
      <c r="R31" s="178">
        <f>IF(Q31=0,IF(HT_Frühphase_Anker!Q$14='Angaben zum Unternehmen'!$D$44,Finanzplan!$B31/'Angaben zum Unternehmen'!$E$44,0),IF(SUM($C31:Q31)=$B31,0,Q31))</f>
        <v>0</v>
      </c>
      <c r="S31" s="178">
        <f>IF(R31=0,IF(HT_Frühphase_Anker!R$14='Angaben zum Unternehmen'!$D$44,Finanzplan!$B31/'Angaben zum Unternehmen'!$E$44,0),IF(SUM($C31:R31)=$B31,0,R31))</f>
        <v>0</v>
      </c>
      <c r="T31" s="178">
        <f>IF(S31=0,IF(HT_Frühphase_Anker!S$14='Angaben zum Unternehmen'!$D$44,Finanzplan!$B31/'Angaben zum Unternehmen'!$E$44,0),IF(SUM($C31:S31)=$B31,0,S31))</f>
        <v>0</v>
      </c>
      <c r="U31" s="178">
        <f>IF(T31=0,IF(HT_Frühphase_Anker!T$14='Angaben zum Unternehmen'!$D$44,Finanzplan!$B31/'Angaben zum Unternehmen'!$E$44,0),IF(SUM($C31:T31)=$B31,0,T31))</f>
        <v>0</v>
      </c>
      <c r="V31" s="178">
        <f>IF(U31=0,IF(HT_Frühphase_Anker!U$14='Angaben zum Unternehmen'!$D$44,Finanzplan!$B31/'Angaben zum Unternehmen'!$E$44,0),IF(SUM($C31:U31)=$B31,0,U31))</f>
        <v>0</v>
      </c>
      <c r="W31" s="178">
        <f>IF(V31=0,IF(HT_Frühphase_Anker!V$14='Angaben zum Unternehmen'!$D$44,Finanzplan!$B31/'Angaben zum Unternehmen'!$E$44,0),IF(SUM($C31:V31)=$B31,0,V31))</f>
        <v>0</v>
      </c>
      <c r="X31" s="178">
        <f>IF(W31=0,IF(HT_Frühphase_Anker!W$14='Angaben zum Unternehmen'!$D$44,Finanzplan!$B31/'Angaben zum Unternehmen'!$E$44,0),IF(SUM($C31:W31)=$B31,0,W31))</f>
        <v>0</v>
      </c>
      <c r="Y31" s="178">
        <f>IF(X31=0,IF(HT_Frühphase_Anker!X$14='Angaben zum Unternehmen'!$D$44,Finanzplan!$B31/'Angaben zum Unternehmen'!$E$44,0),IF(SUM($C31:X31)=$B31,0,X31))</f>
        <v>0</v>
      </c>
      <c r="Z31" s="10">
        <f>IF(Y31=0,IF(HT_Frühphase_Anker!Y$14='Angaben zum Unternehmen'!$D$44,Finanzplan!$B31/'Angaben zum Unternehmen'!$E$44,0),IF(SUM($C31:Y31)=$B31,0,Y31))</f>
        <v>0</v>
      </c>
      <c r="AA31" s="22">
        <f>IF(Z31=0,IF(OR(HT_Frühphase_Anker!Z$14='Angaben zum Unternehmen'!$D$44,DATE(YEAR(HT_Frühphase_Anker!Z$14),MONTH(HT_Frühphase_Anker!Z$14)+1,DAY(HT_Frühphase_Anker!Z$14))='Angaben zum Unternehmen'!$D$44,DATE(YEAR(HT_Frühphase_Anker!Z$14),MONTH(HT_Frühphase_Anker!Z$14)+2,DAY(HT_Frühphase_Anker!Z$14))='Angaben zum Unternehmen'!$D$44),Finanzplan!$B31/'Angaben zum Unternehmen'!$E$44*ROUND(((HT_Frühphase_Anker!Z$15-'Angaben zum Unternehmen'!$D$44)/30),0),0),IF(SUM($C31:Z31)=$B31,0,Z31*IF(ROUND((HT_Frühphase_Anker!Z$16-(HT_Frühphase_Anker!Z$15-DATE(YEAR('Angaben zum Unternehmen'!$D$44),MONTH('Angaben zum Unternehmen'!$D$44)+'Angaben zum Unternehmen'!$E$44,0)))/30,0)&gt;ROUND(HT_Frühphase_Anker!Z$16/30,0),ROUND(HT_Frühphase_Anker!Z$16/30,0),ROUND((HT_Frühphase_Anker!Z$16-(HT_Frühphase_Anker!Y$15-DATE(YEAR('Angaben zum Unternehmen'!$D$44),MONTH('Angaben zum Unternehmen'!$D$44)+'Angaben zum Unternehmen'!$E$44,0)))/30,0))))</f>
        <v>0</v>
      </c>
      <c r="AB31" s="178">
        <f>IF(AA31=0,IF(OR(HT_Frühphase_Anker!AA$14='Angaben zum Unternehmen'!$D$44,DATE(YEAR(HT_Frühphase_Anker!AA$14),MONTH(HT_Frühphase_Anker!AA$14)+1,DAY(HT_Frühphase_Anker!AA$14))='Angaben zum Unternehmen'!$D$44,DATE(YEAR(HT_Frühphase_Anker!AA$14),MONTH(HT_Frühphase_Anker!AA$14)+2,DAY(HT_Frühphase_Anker!AA$14))='Angaben zum Unternehmen'!$D$44),Finanzplan!$B31/'Angaben zum Unternehmen'!$E$44*ROUND(((HT_Frühphase_Anker!AA$15-'Angaben zum Unternehmen'!$D$44)/30),0),0),IF(SUM($C31:AA31)=$B31,0,AA31*IF(ROUND((HT_Frühphase_Anker!AA$16-(HT_Frühphase_Anker!AA$15-DATE(YEAR('Angaben zum Unternehmen'!$D$44),MONTH('Angaben zum Unternehmen'!$D$44)+'Angaben zum Unternehmen'!$E$44,0)))/30,0)&gt;ROUND(HT_Frühphase_Anker!AA$16/30,0),ROUND(HT_Frühphase_Anker!AA$16/30,0),ROUND((HT_Frühphase_Anker!AA$16-(HT_Frühphase_Anker!Z$15-DATE(YEAR('Angaben zum Unternehmen'!$D$44),MONTH('Angaben zum Unternehmen'!$D$44)+'Angaben zum Unternehmen'!$E$44,0)))/30,0))))</f>
        <v>0</v>
      </c>
      <c r="AC31" s="178">
        <f>IF(AB31=0,IF(OR(HT_Frühphase_Anker!AB$14='Angaben zum Unternehmen'!$D$44,DATE(YEAR(HT_Frühphase_Anker!AB$14),MONTH(HT_Frühphase_Anker!AB$14)+1,DAY(HT_Frühphase_Anker!AB$14))='Angaben zum Unternehmen'!$D$44,DATE(YEAR(HT_Frühphase_Anker!AB$14),MONTH(HT_Frühphase_Anker!AB$14)+2,DAY(HT_Frühphase_Anker!AB$14))='Angaben zum Unternehmen'!$D$44),Finanzplan!$B31/'Angaben zum Unternehmen'!$E$44*ROUND(((HT_Frühphase_Anker!AB$15-'Angaben zum Unternehmen'!$D$44)/30),0),0),IF(SUM($C31:AB31)=$B31,0,AB31*IF(ROUND((HT_Frühphase_Anker!AB$16-(HT_Frühphase_Anker!AB$15-DATE(YEAR('Angaben zum Unternehmen'!$D$44),MONTH('Angaben zum Unternehmen'!$D$44)+'Angaben zum Unternehmen'!$E$44,0)))/30,0)&gt;ROUND(HT_Frühphase_Anker!AB$16/30,0),ROUND(HT_Frühphase_Anker!AB$16/30,0),ROUND((HT_Frühphase_Anker!AB$16-(HT_Frühphase_Anker!AA$15-DATE(YEAR('Angaben zum Unternehmen'!$D$44),MONTH('Angaben zum Unternehmen'!$D$44)+'Angaben zum Unternehmen'!$E$44,0)))/30,0))))</f>
        <v>0</v>
      </c>
      <c r="AD31" s="10">
        <f>IF(AC31=0,IF(OR(HT_Frühphase_Anker!AC$14='Angaben zum Unternehmen'!$D$44,DATE(YEAR(HT_Frühphase_Anker!AC$14),MONTH(HT_Frühphase_Anker!AC$14)+1,DAY(HT_Frühphase_Anker!AC$14))='Angaben zum Unternehmen'!$D$44,DATE(YEAR(HT_Frühphase_Anker!AC$14),MONTH(HT_Frühphase_Anker!AC$14)+2,DAY(HT_Frühphase_Anker!AC$14))='Angaben zum Unternehmen'!$D$44),Finanzplan!$B31/'Angaben zum Unternehmen'!$E$44*ROUND(((HT_Frühphase_Anker!AC$15-'Angaben zum Unternehmen'!$D$44)/30),0),0),IF(SUM($C31:AC31)=$B31,0,AC31*IF(ROUND((HT_Frühphase_Anker!AC$16-(HT_Frühphase_Anker!AC$15-DATE(YEAR('Angaben zum Unternehmen'!$D$44),MONTH('Angaben zum Unternehmen'!$D$44)+'Angaben zum Unternehmen'!$E$44,0)))/30,0)&gt;ROUND(HT_Frühphase_Anker!AC$16/30,0),ROUND(HT_Frühphase_Anker!AC$16/30,0),ROUND((HT_Frühphase_Anker!AC$16-(HT_Frühphase_Anker!AB$15-DATE(YEAR('Angaben zum Unternehmen'!$D$44),MONTH('Angaben zum Unternehmen'!$D$44)+'Angaben zum Unternehmen'!$E$44,0)))/30,0))))</f>
        <v>0</v>
      </c>
      <c r="AE31" s="22">
        <f>IF(AD31=0,IF(OR(HT_Frühphase_Anker!AD$14='Angaben zum Unternehmen'!$D$44,DATE(YEAR(HT_Frühphase_Anker!AD$14),MONTH(HT_Frühphase_Anker!AD$14)+1,DAY(HT_Frühphase_Anker!AD$14))='Angaben zum Unternehmen'!$D$44,DATE(YEAR(HT_Frühphase_Anker!AD$14),MONTH(HT_Frühphase_Anker!AD$14)+2,DAY(HT_Frühphase_Anker!AD$14))='Angaben zum Unternehmen'!$D$44),Finanzplan!$B31/'Angaben zum Unternehmen'!$E$44*ROUND(((HT_Frühphase_Anker!AD$15-'Angaben zum Unternehmen'!$D$44)/30),0),0),IF(SUM($C31:AD31)=$B31,0,AD31*IF(ROUND((HT_Frühphase_Anker!AD$16-(HT_Frühphase_Anker!AD$15-DATE(YEAR('Angaben zum Unternehmen'!$D$44),MONTH('Angaben zum Unternehmen'!$D$44)+'Angaben zum Unternehmen'!$E$44,0)))/30,0)&gt;ROUND(HT_Frühphase_Anker!AD$16/30,0),ROUND(HT_Frühphase_Anker!AD$16/30,0),ROUND((HT_Frühphase_Anker!AD$16-(HT_Frühphase_Anker!AC$15-DATE(YEAR('Angaben zum Unternehmen'!$D$44),MONTH('Angaben zum Unternehmen'!$D$44)+'Angaben zum Unternehmen'!$E$44,0)))/30,0))))</f>
        <v>0</v>
      </c>
      <c r="AF31" s="178">
        <f>IF(AE31=0,IF(OR(HT_Frühphase_Anker!AE$14='Angaben zum Unternehmen'!$D$44,DATE(YEAR(HT_Frühphase_Anker!AE$14),MONTH(HT_Frühphase_Anker!AE$14)+1,DAY(HT_Frühphase_Anker!AE$14))='Angaben zum Unternehmen'!$D$44,DATE(YEAR(HT_Frühphase_Anker!AE$14),MONTH(HT_Frühphase_Anker!AE$14)+2,DAY(HT_Frühphase_Anker!AE$14))='Angaben zum Unternehmen'!$D$44),Finanzplan!$B31/'Angaben zum Unternehmen'!$E$44*ROUND(((HT_Frühphase_Anker!AE$15-'Angaben zum Unternehmen'!$D$44)/30),0),0),IF(SUM($C31:AE31)=$B31,0,AE31*IF(ROUND((HT_Frühphase_Anker!AE$16-(HT_Frühphase_Anker!AE$15-DATE(YEAR('Angaben zum Unternehmen'!$D$44),MONTH('Angaben zum Unternehmen'!$D$44)+'Angaben zum Unternehmen'!$E$44,0)))/30,0)&gt;ROUND(HT_Frühphase_Anker!AE$16/30,0),ROUND(HT_Frühphase_Anker!AE$16/30,0),ROUND((HT_Frühphase_Anker!AE$16-(HT_Frühphase_Anker!AD$15-DATE(YEAR('Angaben zum Unternehmen'!$D$44),MONTH('Angaben zum Unternehmen'!$D$44)+'Angaben zum Unternehmen'!$E$44,0)))/30,0))))</f>
        <v>0</v>
      </c>
      <c r="AG31" s="178">
        <f>IF(AF31=0,IF(OR(HT_Frühphase_Anker!AF$14='Angaben zum Unternehmen'!$D$44,DATE(YEAR(HT_Frühphase_Anker!AF$14),MONTH(HT_Frühphase_Anker!AF$14)+1,DAY(HT_Frühphase_Anker!AF$14))='Angaben zum Unternehmen'!$D$44,DATE(YEAR(HT_Frühphase_Anker!AF$14),MONTH(HT_Frühphase_Anker!AF$14)+2,DAY(HT_Frühphase_Anker!AF$14))='Angaben zum Unternehmen'!$D$44),Finanzplan!$B31/'Angaben zum Unternehmen'!$E$44*ROUND(((HT_Frühphase_Anker!AF$15-'Angaben zum Unternehmen'!$D$44)/30),0),0),IF(SUM($C31:AF31)=$B31,0,AF31*IF(ROUND((HT_Frühphase_Anker!AF$16-(HT_Frühphase_Anker!AF$15-DATE(YEAR('Angaben zum Unternehmen'!$D$44),MONTH('Angaben zum Unternehmen'!$D$44)+'Angaben zum Unternehmen'!$E$44,0)))/30,0)&gt;ROUND(HT_Frühphase_Anker!AF$16/30,0),ROUND(HT_Frühphase_Anker!AF$16/30,0),ROUND((HT_Frühphase_Anker!AF$16-(HT_Frühphase_Anker!AE$15-DATE(YEAR('Angaben zum Unternehmen'!$D$44),MONTH('Angaben zum Unternehmen'!$D$44)+'Angaben zum Unternehmen'!$E$44,0)))/30,0))))</f>
        <v>0</v>
      </c>
      <c r="AH31" s="10">
        <f>IF(AG31=0,IF(OR(HT_Frühphase_Anker!AG$14='Angaben zum Unternehmen'!$D$44,DATE(YEAR(HT_Frühphase_Anker!AG$14),MONTH(HT_Frühphase_Anker!AG$14)+1,DAY(HT_Frühphase_Anker!AG$14))='Angaben zum Unternehmen'!$D$44,DATE(YEAR(HT_Frühphase_Anker!AG$14),MONTH(HT_Frühphase_Anker!AG$14)+2,DAY(HT_Frühphase_Anker!AG$14))='Angaben zum Unternehmen'!$D$44),Finanzplan!$B31/'Angaben zum Unternehmen'!$E$44*ROUND(((HT_Frühphase_Anker!AG$15-'Angaben zum Unternehmen'!$D$44)/30),0),0),IF(SUM($C31:AG31)=$B31,0,AG31*IF(ROUND((HT_Frühphase_Anker!AG$16-(HT_Frühphase_Anker!AG$15-DATE(YEAR('Angaben zum Unternehmen'!$D$44),MONTH('Angaben zum Unternehmen'!$D$44)+'Angaben zum Unternehmen'!$E$44,0)))/30,0)&gt;ROUND(HT_Frühphase_Anker!AG$16/30,0),ROUND(HT_Frühphase_Anker!AG$16/30,0),ROUND((HT_Frühphase_Anker!AG$16-(HT_Frühphase_Anker!AF$15-DATE(YEAR('Angaben zum Unternehmen'!$D$44),MONTH('Angaben zum Unternehmen'!$D$44)+'Angaben zum Unternehmen'!$E$44,0)))/30,0))))</f>
        <v>0</v>
      </c>
      <c r="AI31" s="22">
        <f>IF(AH31=0,IF(OR(HT_Frühphase_Anker!AH$14='Angaben zum Unternehmen'!$D$44,DATE(YEAR(HT_Frühphase_Anker!AH$14),MONTH(HT_Frühphase_Anker!AH$14)+1,DAY(HT_Frühphase_Anker!AH$14))='Angaben zum Unternehmen'!$D$44,DATE(YEAR(HT_Frühphase_Anker!AH$14),MONTH(HT_Frühphase_Anker!AH$14)+2,DAY(HT_Frühphase_Anker!AH$14))='Angaben zum Unternehmen'!$D$44),Finanzplan!$B31/'Angaben zum Unternehmen'!$E$44*ROUND(((HT_Frühphase_Anker!AH$15-'Angaben zum Unternehmen'!$D$44)/30),0),0),IF(SUM($C31:AH31)=$B31,0,AH31*IF(ROUND((HT_Frühphase_Anker!AH$16-(HT_Frühphase_Anker!AH$15-DATE(YEAR('Angaben zum Unternehmen'!$D$44),MONTH('Angaben zum Unternehmen'!$D$44)+'Angaben zum Unternehmen'!$E$44,0)))/30,0)&gt;ROUND(HT_Frühphase_Anker!AH$16/30,0),ROUND(HT_Frühphase_Anker!AH$16/30,0),ROUND((HT_Frühphase_Anker!AH$16-(HT_Frühphase_Anker!AG$15-DATE(YEAR('Angaben zum Unternehmen'!$D$44),MONTH('Angaben zum Unternehmen'!$D$44)+'Angaben zum Unternehmen'!$E$44,0)))/30,0))))</f>
        <v>0</v>
      </c>
      <c r="AJ31" s="178">
        <f>IF(AI31=0,IF(OR(HT_Frühphase_Anker!AI$14='Angaben zum Unternehmen'!$D$44,DATE(YEAR(HT_Frühphase_Anker!AI$14),MONTH(HT_Frühphase_Anker!AI$14)+1,DAY(HT_Frühphase_Anker!AI$14))='Angaben zum Unternehmen'!$D$44,DATE(YEAR(HT_Frühphase_Anker!AI$14),MONTH(HT_Frühphase_Anker!AI$14)+2,DAY(HT_Frühphase_Anker!AI$14))='Angaben zum Unternehmen'!$D$44),Finanzplan!$B31/'Angaben zum Unternehmen'!$E$44*ROUND(((HT_Frühphase_Anker!AI$15-'Angaben zum Unternehmen'!$D$44)/30),0),0),IF(SUM($C31:AI31)=$B31,0,AI31*IF(ROUND((HT_Frühphase_Anker!AI$16-(HT_Frühphase_Anker!AI$15-DATE(YEAR('Angaben zum Unternehmen'!$D$44),MONTH('Angaben zum Unternehmen'!$D$44)+'Angaben zum Unternehmen'!$E$44,0)))/30,0)&gt;ROUND(HT_Frühphase_Anker!AI$16/30,0),ROUND(HT_Frühphase_Anker!AI$16/30,0),ROUND((HT_Frühphase_Anker!AI$16-(HT_Frühphase_Anker!AH$15-DATE(YEAR('Angaben zum Unternehmen'!$D$44),MONTH('Angaben zum Unternehmen'!$D$44)+'Angaben zum Unternehmen'!$E$44,0)))/30,0))))</f>
        <v>0</v>
      </c>
      <c r="AK31" s="178">
        <f>IF(AJ31=0,IF(OR(HT_Frühphase_Anker!AJ$14='Angaben zum Unternehmen'!$D$44,DATE(YEAR(HT_Frühphase_Anker!AJ$14),MONTH(HT_Frühphase_Anker!AJ$14)+1,DAY(HT_Frühphase_Anker!AJ$14))='Angaben zum Unternehmen'!$D$44,DATE(YEAR(HT_Frühphase_Anker!AJ$14),MONTH(HT_Frühphase_Anker!AJ$14)+2,DAY(HT_Frühphase_Anker!AJ$14))='Angaben zum Unternehmen'!$D$44),Finanzplan!$B31/'Angaben zum Unternehmen'!$E$44*ROUND(((HT_Frühphase_Anker!AJ$15-'Angaben zum Unternehmen'!$D$44)/30),0),0),IF(SUM($C31:AJ31)=$B31,0,AJ31*IF(ROUND((HT_Frühphase_Anker!AJ$16-(HT_Frühphase_Anker!AJ$15-DATE(YEAR('Angaben zum Unternehmen'!$D$44),MONTH('Angaben zum Unternehmen'!$D$44)+'Angaben zum Unternehmen'!$E$44,0)))/30,0)&gt;ROUND(HT_Frühphase_Anker!AJ$16/30,0),ROUND(HT_Frühphase_Anker!AJ$16/30,0),ROUND((HT_Frühphase_Anker!AJ$16-(HT_Frühphase_Anker!AI$15-DATE(YEAR('Angaben zum Unternehmen'!$D$44),MONTH('Angaben zum Unternehmen'!$D$44)+'Angaben zum Unternehmen'!$E$44,0)))/30,0))))</f>
        <v>0</v>
      </c>
      <c r="AL31" s="10">
        <f>IF(AK31=0,IF(OR(HT_Frühphase_Anker!AK$14='Angaben zum Unternehmen'!$D$44,DATE(YEAR(HT_Frühphase_Anker!AK$14),MONTH(HT_Frühphase_Anker!AK$14)+1,DAY(HT_Frühphase_Anker!AK$14))='Angaben zum Unternehmen'!$D$44,DATE(YEAR(HT_Frühphase_Anker!AK$14),MONTH(HT_Frühphase_Anker!AK$14)+2,DAY(HT_Frühphase_Anker!AK$14))='Angaben zum Unternehmen'!$D$44),Finanzplan!$B31/'Angaben zum Unternehmen'!$E$44*ROUND(((HT_Frühphase_Anker!AK$15-'Angaben zum Unternehmen'!$D$44)/30),0),0),IF(SUM($C31:AK31)=$B31,0,AK31*IF(ROUND((HT_Frühphase_Anker!AK$16-(HT_Frühphase_Anker!AK$15-DATE(YEAR('Angaben zum Unternehmen'!$D$44),MONTH('Angaben zum Unternehmen'!$D$44)+'Angaben zum Unternehmen'!$E$44,0)))/30,0)&gt;ROUND(HT_Frühphase_Anker!AK$16/30,0),ROUND(HT_Frühphase_Anker!AK$16/30,0),ROUND((HT_Frühphase_Anker!AK$16-(HT_Frühphase_Anker!AJ$15-DATE(YEAR('Angaben zum Unternehmen'!$D$44),MONTH('Angaben zum Unternehmen'!$D$44)+'Angaben zum Unternehmen'!$E$44,0)))/30,0))))</f>
        <v>0</v>
      </c>
      <c r="AM31" s="22">
        <f t="shared" si="3"/>
        <v>0</v>
      </c>
      <c r="AN31" s="543">
        <f>B31-AM31</f>
        <v>0</v>
      </c>
      <c r="AO31" s="547" t="s">
        <v>57</v>
      </c>
    </row>
    <row r="32" spans="1:41" s="2" customFormat="1" ht="12.75" x14ac:dyDescent="0.2">
      <c r="A32" s="569" t="s">
        <v>334</v>
      </c>
      <c r="B32" s="534">
        <f>IF(Art_BWA=Technik_Gültigkeit!$B$7,Bilanz!F74,Bilanz!H74)</f>
        <v>0</v>
      </c>
      <c r="C32" s="22">
        <f>IF(HT_Frühphase_Anker!B$14='Angaben zum Unternehmen'!$D$45,Finanzplan!$B32/'Angaben zum Unternehmen'!$E$45,0)</f>
        <v>0</v>
      </c>
      <c r="D32" s="178">
        <f>IF(C32=0,IF(HT_Frühphase_Anker!C$14='Angaben zum Unternehmen'!$D$45,Finanzplan!$B32/'Angaben zum Unternehmen'!$E$45,0),IF(SUM($C32:C32)=$B32,0,C32))</f>
        <v>0</v>
      </c>
      <c r="E32" s="178">
        <f>IF(D32=0,IF(HT_Frühphase_Anker!D$14='Angaben zum Unternehmen'!$D$45,Finanzplan!$B32/'Angaben zum Unternehmen'!$E$45,0),IF(SUM($C32:D32)=$B32,0,D32))</f>
        <v>0</v>
      </c>
      <c r="F32" s="178">
        <f>IF(E32=0,IF(HT_Frühphase_Anker!E$14='Angaben zum Unternehmen'!$D$45,Finanzplan!$B32/'Angaben zum Unternehmen'!$E$45,0),IF(SUM($C32:E32)=$B32,0,E32))</f>
        <v>0</v>
      </c>
      <c r="G32" s="178">
        <f>IF(F32=0,IF(HT_Frühphase_Anker!F$14='Angaben zum Unternehmen'!$D$45,Finanzplan!$B32/'Angaben zum Unternehmen'!$E$45,0),IF(SUM($C32:F32)=$B32,0,F32))</f>
        <v>0</v>
      </c>
      <c r="H32" s="178">
        <f>IF(G32=0,IF(HT_Frühphase_Anker!G$14='Angaben zum Unternehmen'!$D$45,Finanzplan!$B32/'Angaben zum Unternehmen'!$E$45,0),IF(SUM($C32:G32)=$B32,0,G32))</f>
        <v>0</v>
      </c>
      <c r="I32" s="178">
        <f>IF(H32=0,IF(HT_Frühphase_Anker!H$14='Angaben zum Unternehmen'!$D$45,Finanzplan!$B32/'Angaben zum Unternehmen'!$E$45,0),IF(SUM($C32:H32)=$B32,0,H32))</f>
        <v>0</v>
      </c>
      <c r="J32" s="178">
        <f>IF(I32=0,IF(HT_Frühphase_Anker!I$14='Angaben zum Unternehmen'!$D$45,Finanzplan!$B32/'Angaben zum Unternehmen'!$E$45,0),IF(SUM($C32:I32)=$B32,0,I32))</f>
        <v>0</v>
      </c>
      <c r="K32" s="178">
        <f>IF(J32=0,IF(HT_Frühphase_Anker!J$14='Angaben zum Unternehmen'!$D$45,Finanzplan!$B32/'Angaben zum Unternehmen'!$E$45,0),IF(SUM($C32:J32)=$B32,0,J32))</f>
        <v>0</v>
      </c>
      <c r="L32" s="178">
        <f>IF(K32=0,IF(HT_Frühphase_Anker!K$14='Angaben zum Unternehmen'!$D$45,Finanzplan!$B32/'Angaben zum Unternehmen'!$E$45,0),IF(SUM($C32:K32)=$B32,0,K32))</f>
        <v>0</v>
      </c>
      <c r="M32" s="178">
        <f>IF(L32=0,IF(HT_Frühphase_Anker!L$14='Angaben zum Unternehmen'!$D$45,Finanzplan!$B32/'Angaben zum Unternehmen'!$E$45,0),IF(SUM($C32:L32)=$B32,0,L32))</f>
        <v>0</v>
      </c>
      <c r="N32" s="10">
        <f>IF(M32=0,IF(HT_Frühphase_Anker!M$14='Angaben zum Unternehmen'!$D$45,Finanzplan!$B32/'Angaben zum Unternehmen'!$E$45,0),IF(SUM($C32:M32)=$B32,0,M32))</f>
        <v>0</v>
      </c>
      <c r="O32" s="22">
        <f>IF(N32=0,IF(HT_Frühphase_Anker!N$14='Angaben zum Unternehmen'!$D$45,Finanzplan!$B32/'Angaben zum Unternehmen'!$E$45,0),IF(SUM($C32:N32)=$B32,0,N32))</f>
        <v>0</v>
      </c>
      <c r="P32" s="178">
        <f>IF(O32=0,IF(HT_Frühphase_Anker!O$14='Angaben zum Unternehmen'!$D$45,Finanzplan!$B32/'Angaben zum Unternehmen'!$E$45,0),IF(SUM($C32:O32)=$B32,0,O32))</f>
        <v>0</v>
      </c>
      <c r="Q32" s="178">
        <f>IF(P32=0,IF(HT_Frühphase_Anker!P$14='Angaben zum Unternehmen'!$D$45,Finanzplan!$B32/'Angaben zum Unternehmen'!$E$45,0),IF(SUM($C32:P32)=$B32,0,P32))</f>
        <v>0</v>
      </c>
      <c r="R32" s="178">
        <f>IF(Q32=0,IF(HT_Frühphase_Anker!Q$14='Angaben zum Unternehmen'!$D$45,Finanzplan!$B32/'Angaben zum Unternehmen'!$E$45,0),IF(SUM($C32:Q32)=$B32,0,Q32))</f>
        <v>0</v>
      </c>
      <c r="S32" s="178">
        <f>IF(R32=0,IF(HT_Frühphase_Anker!R$14='Angaben zum Unternehmen'!$D$45,Finanzplan!$B32/'Angaben zum Unternehmen'!$E$45,0),IF(SUM($C32:R32)=$B32,0,R32))</f>
        <v>0</v>
      </c>
      <c r="T32" s="178">
        <f>IF(S32=0,IF(HT_Frühphase_Anker!S$14='Angaben zum Unternehmen'!$D$45,Finanzplan!$B32/'Angaben zum Unternehmen'!$E$45,0),IF(SUM($C32:S32)=$B32,0,S32))</f>
        <v>0</v>
      </c>
      <c r="U32" s="178">
        <f>IF(T32=0,IF(HT_Frühphase_Anker!T$14='Angaben zum Unternehmen'!$D$45,Finanzplan!$B32/'Angaben zum Unternehmen'!$E$45,0),IF(SUM($C32:T32)=$B32,0,T32))</f>
        <v>0</v>
      </c>
      <c r="V32" s="178">
        <f>IF(U32=0,IF(HT_Frühphase_Anker!U$14='Angaben zum Unternehmen'!$D$45,Finanzplan!$B32/'Angaben zum Unternehmen'!$E$45,0),IF(SUM($C32:U32)=$B32,0,U32))</f>
        <v>0</v>
      </c>
      <c r="W32" s="178">
        <f>IF(V32=0,IF(HT_Frühphase_Anker!V$14='Angaben zum Unternehmen'!$D$45,Finanzplan!$B32/'Angaben zum Unternehmen'!$E$45,0),IF(SUM($C32:V32)=$B32,0,V32))</f>
        <v>0</v>
      </c>
      <c r="X32" s="178">
        <f>IF(W32=0,IF(HT_Frühphase_Anker!W$14='Angaben zum Unternehmen'!$D$45,Finanzplan!$B32/'Angaben zum Unternehmen'!$E$45,0),IF(SUM($C32:W32)=$B32,0,W32))</f>
        <v>0</v>
      </c>
      <c r="Y32" s="178">
        <f>IF(X32=0,IF(HT_Frühphase_Anker!X$14='Angaben zum Unternehmen'!$D$45,Finanzplan!$B32/'Angaben zum Unternehmen'!$E$45,0),IF(SUM($C32:X32)=$B32,0,X32))</f>
        <v>0</v>
      </c>
      <c r="Z32" s="10">
        <f>IF(Y32=0,IF(HT_Frühphase_Anker!Y$14='Angaben zum Unternehmen'!$D$45,Finanzplan!$B32/'Angaben zum Unternehmen'!$E$45,0),IF(SUM($C32:Y32)=$B32,0,Y32))</f>
        <v>0</v>
      </c>
      <c r="AA32" s="22">
        <f>IF(Z32=0,IF(OR(HT_Frühphase_Anker!Z$14='Angaben zum Unternehmen'!$D$45,DATE(YEAR(HT_Frühphase_Anker!Z$14),MONTH(HT_Frühphase_Anker!Z$14)+1,DAY(HT_Frühphase_Anker!Z$14))='Angaben zum Unternehmen'!$D$45,DATE(YEAR(HT_Frühphase_Anker!Z$14),MONTH(HT_Frühphase_Anker!Z$14)+2,DAY(HT_Frühphase_Anker!Z$14))='Angaben zum Unternehmen'!$D$45),Finanzplan!$B32/'Angaben zum Unternehmen'!$E$45*ROUND(((HT_Frühphase_Anker!Z$15-'Angaben zum Unternehmen'!$D$45)/30),0),0),IF(SUM($C32:Z32)=$B32,0,Z32*IF(ROUND((HT_Frühphase_Anker!Z$16-(HT_Frühphase_Anker!Z$15-DATE(YEAR('Angaben zum Unternehmen'!$D$45),MONTH('Angaben zum Unternehmen'!$D$45)+'Angaben zum Unternehmen'!$E$45,0)))/30,0)&gt;ROUND(HT_Frühphase_Anker!Z$16/30,0),ROUND(HT_Frühphase_Anker!Z$16/30,0),ROUND((HT_Frühphase_Anker!Z$16-(HT_Frühphase_Anker!Y$15-DATE(YEAR('Angaben zum Unternehmen'!$D$45),MONTH('Angaben zum Unternehmen'!$D$45)+'Angaben zum Unternehmen'!$E$45,0)))/30,0))))</f>
        <v>0</v>
      </c>
      <c r="AB32" s="178">
        <f>IF(AA32=0,IF(OR(HT_Frühphase_Anker!AA$14='Angaben zum Unternehmen'!$D$45,DATE(YEAR(HT_Frühphase_Anker!AA$14),MONTH(HT_Frühphase_Anker!AA$14)+1,DAY(HT_Frühphase_Anker!AA$14))='Angaben zum Unternehmen'!$D$45,DATE(YEAR(HT_Frühphase_Anker!AA$14),MONTH(HT_Frühphase_Anker!AA$14)+2,DAY(HT_Frühphase_Anker!AA$14))='Angaben zum Unternehmen'!$D$45),Finanzplan!$B32/'Angaben zum Unternehmen'!$E$45*ROUND(((HT_Frühphase_Anker!AA$15-'Angaben zum Unternehmen'!$D$45)/30),0),0),IF(SUM($C32:AA32)=$B32,0,AA32*IF(ROUND((HT_Frühphase_Anker!AA$16-(HT_Frühphase_Anker!AA$15-DATE(YEAR('Angaben zum Unternehmen'!$D$45),MONTH('Angaben zum Unternehmen'!$D$45)+'Angaben zum Unternehmen'!$E$45,0)))/30,0)&gt;ROUND(HT_Frühphase_Anker!AA$16/30,0),ROUND(HT_Frühphase_Anker!AA$16/30,0),ROUND((HT_Frühphase_Anker!AA$16-(HT_Frühphase_Anker!Z$15-DATE(YEAR('Angaben zum Unternehmen'!$D$45),MONTH('Angaben zum Unternehmen'!$D$45)+'Angaben zum Unternehmen'!$E$45,0)))/30,0))))</f>
        <v>0</v>
      </c>
      <c r="AC32" s="178">
        <f>IF(AB32=0,IF(OR(HT_Frühphase_Anker!AB$14='Angaben zum Unternehmen'!$D$45,DATE(YEAR(HT_Frühphase_Anker!AB$14),MONTH(HT_Frühphase_Anker!AB$14)+1,DAY(HT_Frühphase_Anker!AB$14))='Angaben zum Unternehmen'!$D$45,DATE(YEAR(HT_Frühphase_Anker!AB$14),MONTH(HT_Frühphase_Anker!AB$14)+2,DAY(HT_Frühphase_Anker!AB$14))='Angaben zum Unternehmen'!$D$45),Finanzplan!$B32/'Angaben zum Unternehmen'!$E$45*ROUND(((HT_Frühphase_Anker!AB$15-'Angaben zum Unternehmen'!$D$45)/30),0),0),IF(SUM($C32:AB32)=$B32,0,AB32*IF(ROUND((HT_Frühphase_Anker!AB$16-(HT_Frühphase_Anker!AB$15-DATE(YEAR('Angaben zum Unternehmen'!$D$45),MONTH('Angaben zum Unternehmen'!$D$45)+'Angaben zum Unternehmen'!$E$45,0)))/30,0)&gt;ROUND(HT_Frühphase_Anker!AB$16/30,0),ROUND(HT_Frühphase_Anker!AB$16/30,0),ROUND((HT_Frühphase_Anker!AB$16-(HT_Frühphase_Anker!AA$15-DATE(YEAR('Angaben zum Unternehmen'!$D$45),MONTH('Angaben zum Unternehmen'!$D$45)+'Angaben zum Unternehmen'!$E$45,0)))/30,0))))</f>
        <v>0</v>
      </c>
      <c r="AD32" s="10">
        <f>IF(AC32=0,IF(OR(HT_Frühphase_Anker!AC$14='Angaben zum Unternehmen'!$D$45,DATE(YEAR(HT_Frühphase_Anker!AC$14),MONTH(HT_Frühphase_Anker!AC$14)+1,DAY(HT_Frühphase_Anker!AC$14))='Angaben zum Unternehmen'!$D$45,DATE(YEAR(HT_Frühphase_Anker!AC$14),MONTH(HT_Frühphase_Anker!AC$14)+2,DAY(HT_Frühphase_Anker!AC$14))='Angaben zum Unternehmen'!$D$45),Finanzplan!$B32/'Angaben zum Unternehmen'!$E$45*ROUND(((HT_Frühphase_Anker!AC$15-'Angaben zum Unternehmen'!$D$45)/30),0),0),IF(SUM($C32:AC32)=$B32,0,AC32*IF(ROUND((HT_Frühphase_Anker!AC$16-(HT_Frühphase_Anker!AC$15-DATE(YEAR('Angaben zum Unternehmen'!$D$45),MONTH('Angaben zum Unternehmen'!$D$45)+'Angaben zum Unternehmen'!$E$45,0)))/30,0)&gt;ROUND(HT_Frühphase_Anker!AC$16/30,0),ROUND(HT_Frühphase_Anker!AC$16/30,0),ROUND((HT_Frühphase_Anker!AC$16-(HT_Frühphase_Anker!AB$15-DATE(YEAR('Angaben zum Unternehmen'!$D$45),MONTH('Angaben zum Unternehmen'!$D$45)+'Angaben zum Unternehmen'!$E$45,0)))/30,0))))</f>
        <v>0</v>
      </c>
      <c r="AE32" s="22">
        <f>IF(AD32=0,IF(OR(HT_Frühphase_Anker!AD$14='Angaben zum Unternehmen'!$D$45,DATE(YEAR(HT_Frühphase_Anker!AD$14),MONTH(HT_Frühphase_Anker!AD$14)+1,DAY(HT_Frühphase_Anker!AD$14))='Angaben zum Unternehmen'!$D$45,DATE(YEAR(HT_Frühphase_Anker!AD$14),MONTH(HT_Frühphase_Anker!AD$14)+2,DAY(HT_Frühphase_Anker!AD$14))='Angaben zum Unternehmen'!$D$45),Finanzplan!$B32/'Angaben zum Unternehmen'!$E$45*ROUND(((HT_Frühphase_Anker!AD$15-'Angaben zum Unternehmen'!$D$45)/30),0),0),IF(SUM($C32:AD32)=$B32,0,AD32*IF(ROUND((HT_Frühphase_Anker!AD$16-(HT_Frühphase_Anker!AD$15-DATE(YEAR('Angaben zum Unternehmen'!$D$45),MONTH('Angaben zum Unternehmen'!$D$45)+'Angaben zum Unternehmen'!$E$45,0)))/30,0)&gt;ROUND(HT_Frühphase_Anker!AD$16/30,0),ROUND(HT_Frühphase_Anker!AD$16/30,0),ROUND((HT_Frühphase_Anker!AD$16-(HT_Frühphase_Anker!AC$15-DATE(YEAR('Angaben zum Unternehmen'!$D$45),MONTH('Angaben zum Unternehmen'!$D$45)+'Angaben zum Unternehmen'!$E$45,0)))/30,0))))</f>
        <v>0</v>
      </c>
      <c r="AF32" s="178">
        <f>IF(AE32=0,IF(OR(HT_Frühphase_Anker!AE$14='Angaben zum Unternehmen'!$D$45,DATE(YEAR(HT_Frühphase_Anker!AE$14),MONTH(HT_Frühphase_Anker!AE$14)+1,DAY(HT_Frühphase_Anker!AE$14))='Angaben zum Unternehmen'!$D$45,DATE(YEAR(HT_Frühphase_Anker!AE$14),MONTH(HT_Frühphase_Anker!AE$14)+2,DAY(HT_Frühphase_Anker!AE$14))='Angaben zum Unternehmen'!$D$45),Finanzplan!$B32/'Angaben zum Unternehmen'!$E$45*ROUND(((HT_Frühphase_Anker!AE$15-'Angaben zum Unternehmen'!$D$45)/30),0),0),IF(SUM($C32:AE32)=$B32,0,AE32*IF(ROUND((HT_Frühphase_Anker!AE$16-(HT_Frühphase_Anker!AE$15-DATE(YEAR('Angaben zum Unternehmen'!$D$45),MONTH('Angaben zum Unternehmen'!$D$45)+'Angaben zum Unternehmen'!$E$45,0)))/30,0)&gt;ROUND(HT_Frühphase_Anker!AE$16/30,0),ROUND(HT_Frühphase_Anker!AE$16/30,0),ROUND((HT_Frühphase_Anker!AE$16-(HT_Frühphase_Anker!AD$15-DATE(YEAR('Angaben zum Unternehmen'!$D$45),MONTH('Angaben zum Unternehmen'!$D$45)+'Angaben zum Unternehmen'!$E$45,0)))/30,0))))</f>
        <v>0</v>
      </c>
      <c r="AG32" s="178">
        <f>IF(AF32=0,IF(OR(HT_Frühphase_Anker!AF$14='Angaben zum Unternehmen'!$D$45,DATE(YEAR(HT_Frühphase_Anker!AF$14),MONTH(HT_Frühphase_Anker!AF$14)+1,DAY(HT_Frühphase_Anker!AF$14))='Angaben zum Unternehmen'!$D$45,DATE(YEAR(HT_Frühphase_Anker!AF$14),MONTH(HT_Frühphase_Anker!AF$14)+2,DAY(HT_Frühphase_Anker!AF$14))='Angaben zum Unternehmen'!$D$45),Finanzplan!$B32/'Angaben zum Unternehmen'!$E$45*ROUND(((HT_Frühphase_Anker!AF$15-'Angaben zum Unternehmen'!$D$45)/30),0),0),IF(SUM($C32:AF32)=$B32,0,AF32*IF(ROUND((HT_Frühphase_Anker!AF$16-(HT_Frühphase_Anker!AF$15-DATE(YEAR('Angaben zum Unternehmen'!$D$45),MONTH('Angaben zum Unternehmen'!$D$45)+'Angaben zum Unternehmen'!$E$45,0)))/30,0)&gt;ROUND(HT_Frühphase_Anker!AF$16/30,0),ROUND(HT_Frühphase_Anker!AF$16/30,0),ROUND((HT_Frühphase_Anker!AF$16-(HT_Frühphase_Anker!AE$15-DATE(YEAR('Angaben zum Unternehmen'!$D$45),MONTH('Angaben zum Unternehmen'!$D$45)+'Angaben zum Unternehmen'!$E$45,0)))/30,0))))</f>
        <v>0</v>
      </c>
      <c r="AH32" s="10">
        <f>IF(AG32=0,IF(OR(HT_Frühphase_Anker!AG$14='Angaben zum Unternehmen'!$D$45,DATE(YEAR(HT_Frühphase_Anker!AG$14),MONTH(HT_Frühphase_Anker!AG$14)+1,DAY(HT_Frühphase_Anker!AG$14))='Angaben zum Unternehmen'!$D$45,DATE(YEAR(HT_Frühphase_Anker!AG$14),MONTH(HT_Frühphase_Anker!AG$14)+2,DAY(HT_Frühphase_Anker!AG$14))='Angaben zum Unternehmen'!$D$45),Finanzplan!$B32/'Angaben zum Unternehmen'!$E$45*ROUND(((HT_Frühphase_Anker!AG$15-'Angaben zum Unternehmen'!$D$45)/30),0),0),IF(SUM($C32:AG32)=$B32,0,AG32*IF(ROUND((HT_Frühphase_Anker!AG$16-(HT_Frühphase_Anker!AG$15-DATE(YEAR('Angaben zum Unternehmen'!$D$45),MONTH('Angaben zum Unternehmen'!$D$45)+'Angaben zum Unternehmen'!$E$45,0)))/30,0)&gt;ROUND(HT_Frühphase_Anker!AG$16/30,0),ROUND(HT_Frühphase_Anker!AG$16/30,0),ROUND((HT_Frühphase_Anker!AG$16-(HT_Frühphase_Anker!AF$15-DATE(YEAR('Angaben zum Unternehmen'!$D$45),MONTH('Angaben zum Unternehmen'!$D$45)+'Angaben zum Unternehmen'!$E$45,0)))/30,0))))</f>
        <v>0</v>
      </c>
      <c r="AI32" s="22">
        <f>IF(AH32=0,IF(OR(HT_Frühphase_Anker!AH$14='Angaben zum Unternehmen'!$D$45,DATE(YEAR(HT_Frühphase_Anker!AH$14),MONTH(HT_Frühphase_Anker!AH$14)+1,DAY(HT_Frühphase_Anker!AH$14))='Angaben zum Unternehmen'!$D$45,DATE(YEAR(HT_Frühphase_Anker!AH$14),MONTH(HT_Frühphase_Anker!AH$14)+2,DAY(HT_Frühphase_Anker!AH$14))='Angaben zum Unternehmen'!$D$45),Finanzplan!$B32/'Angaben zum Unternehmen'!$E$45*ROUND(((HT_Frühphase_Anker!AH$15-'Angaben zum Unternehmen'!$D$45)/30),0),0),IF(SUM($C32:AH32)=$B32,0,AH32*IF(ROUND((HT_Frühphase_Anker!AH$16-(HT_Frühphase_Anker!AH$15-DATE(YEAR('Angaben zum Unternehmen'!$D$45),MONTH('Angaben zum Unternehmen'!$D$45)+'Angaben zum Unternehmen'!$E$45,0)))/30,0)&gt;ROUND(HT_Frühphase_Anker!AH$16/30,0),ROUND(HT_Frühphase_Anker!AH$16/30,0),ROUND((HT_Frühphase_Anker!AH$16-(HT_Frühphase_Anker!AG$15-DATE(YEAR('Angaben zum Unternehmen'!$D$45),MONTH('Angaben zum Unternehmen'!$D$45)+'Angaben zum Unternehmen'!$E$45,0)))/30,0))))</f>
        <v>0</v>
      </c>
      <c r="AJ32" s="178">
        <f>IF(AI32=0,IF(OR(HT_Frühphase_Anker!AI$14='Angaben zum Unternehmen'!$D$45,DATE(YEAR(HT_Frühphase_Anker!AI$14),MONTH(HT_Frühphase_Anker!AI$14)+1,DAY(HT_Frühphase_Anker!AI$14))='Angaben zum Unternehmen'!$D$45,DATE(YEAR(HT_Frühphase_Anker!AI$14),MONTH(HT_Frühphase_Anker!AI$14)+2,DAY(HT_Frühphase_Anker!AI$14))='Angaben zum Unternehmen'!$D$45),Finanzplan!$B32/'Angaben zum Unternehmen'!$E$45*ROUND(((HT_Frühphase_Anker!AI$15-'Angaben zum Unternehmen'!$D$45)/30),0),0),IF(SUM($C32:AI32)=$B32,0,AI32*IF(ROUND((HT_Frühphase_Anker!AI$16-(HT_Frühphase_Anker!AI$15-DATE(YEAR('Angaben zum Unternehmen'!$D$45),MONTH('Angaben zum Unternehmen'!$D$45)+'Angaben zum Unternehmen'!$E$45,0)))/30,0)&gt;ROUND(HT_Frühphase_Anker!AI$16/30,0),ROUND(HT_Frühphase_Anker!AI$16/30,0),ROUND((HT_Frühphase_Anker!AI$16-(HT_Frühphase_Anker!AH$15-DATE(YEAR('Angaben zum Unternehmen'!$D$45),MONTH('Angaben zum Unternehmen'!$D$45)+'Angaben zum Unternehmen'!$E$45,0)))/30,0))))</f>
        <v>0</v>
      </c>
      <c r="AK32" s="178">
        <f>IF(AJ32=0,IF(OR(HT_Frühphase_Anker!AJ$14='Angaben zum Unternehmen'!$D$45,DATE(YEAR(HT_Frühphase_Anker!AJ$14),MONTH(HT_Frühphase_Anker!AJ$14)+1,DAY(HT_Frühphase_Anker!AJ$14))='Angaben zum Unternehmen'!$D$45,DATE(YEAR(HT_Frühphase_Anker!AJ$14),MONTH(HT_Frühphase_Anker!AJ$14)+2,DAY(HT_Frühphase_Anker!AJ$14))='Angaben zum Unternehmen'!$D$45),Finanzplan!$B32/'Angaben zum Unternehmen'!$E$45*ROUND(((HT_Frühphase_Anker!AJ$15-'Angaben zum Unternehmen'!$D$45)/30),0),0),IF(SUM($C32:AJ32)=$B32,0,AJ32*IF(ROUND((HT_Frühphase_Anker!AJ$16-(HT_Frühphase_Anker!AJ$15-DATE(YEAR('Angaben zum Unternehmen'!$D$45),MONTH('Angaben zum Unternehmen'!$D$45)+'Angaben zum Unternehmen'!$E$45,0)))/30,0)&gt;ROUND(HT_Frühphase_Anker!AJ$16/30,0),ROUND(HT_Frühphase_Anker!AJ$16/30,0),ROUND((HT_Frühphase_Anker!AJ$16-(HT_Frühphase_Anker!AI$15-DATE(YEAR('Angaben zum Unternehmen'!$D$45),MONTH('Angaben zum Unternehmen'!$D$45)+'Angaben zum Unternehmen'!$E$45,0)))/30,0))))</f>
        <v>0</v>
      </c>
      <c r="AL32" s="10">
        <f>IF(AK32=0,IF(OR(HT_Frühphase_Anker!AK$14='Angaben zum Unternehmen'!$D$45,DATE(YEAR(HT_Frühphase_Anker!AK$14),MONTH(HT_Frühphase_Anker!AK$14)+1,DAY(HT_Frühphase_Anker!AK$14))='Angaben zum Unternehmen'!$D$45,DATE(YEAR(HT_Frühphase_Anker!AK$14),MONTH(HT_Frühphase_Anker!AK$14)+2,DAY(HT_Frühphase_Anker!AK$14))='Angaben zum Unternehmen'!$D$45),Finanzplan!$B32/'Angaben zum Unternehmen'!$E$45*ROUND(((HT_Frühphase_Anker!AK$15-'Angaben zum Unternehmen'!$D$45)/30),0),0),IF(SUM($C32:AK32)=$B32,0,AK32*IF(ROUND((HT_Frühphase_Anker!AK$16-(HT_Frühphase_Anker!AK$15-DATE(YEAR('Angaben zum Unternehmen'!$D$45),MONTH('Angaben zum Unternehmen'!$D$45)+'Angaben zum Unternehmen'!$E$45,0)))/30,0)&gt;ROUND(HT_Frühphase_Anker!AK$16/30,0),ROUND(HT_Frühphase_Anker!AK$16/30,0),ROUND((HT_Frühphase_Anker!AK$16-(HT_Frühphase_Anker!AJ$15-DATE(YEAR('Angaben zum Unternehmen'!$D$45),MONTH('Angaben zum Unternehmen'!$D$45)+'Angaben zum Unternehmen'!$E$45,0)))/30,0))))</f>
        <v>0</v>
      </c>
      <c r="AM32" s="22">
        <f t="shared" si="3"/>
        <v>0</v>
      </c>
      <c r="AN32" s="543">
        <f>B32-AM32</f>
        <v>0</v>
      </c>
      <c r="AO32" s="547" t="s">
        <v>360</v>
      </c>
    </row>
    <row r="33" spans="1:41" s="2" customFormat="1" ht="12.75" x14ac:dyDescent="0.2">
      <c r="A33" s="569" t="s">
        <v>335</v>
      </c>
      <c r="B33" s="534"/>
      <c r="C33" s="22">
        <f>HT_Liquidität_Steuer!B34</f>
        <v>0</v>
      </c>
      <c r="D33" s="178">
        <f>HT_Liquidität_Steuer!C34</f>
        <v>0</v>
      </c>
      <c r="E33" s="178">
        <f>HT_Liquidität_Steuer!D34</f>
        <v>0</v>
      </c>
      <c r="F33" s="178">
        <f>HT_Liquidität_Steuer!E34</f>
        <v>0</v>
      </c>
      <c r="G33" s="178">
        <f>HT_Liquidität_Steuer!F34</f>
        <v>0</v>
      </c>
      <c r="H33" s="178">
        <f>HT_Liquidität_Steuer!G34</f>
        <v>0</v>
      </c>
      <c r="I33" s="178">
        <f>HT_Liquidität_Steuer!H34</f>
        <v>0</v>
      </c>
      <c r="J33" s="178">
        <f>HT_Liquidität_Steuer!I34</f>
        <v>0</v>
      </c>
      <c r="K33" s="178">
        <f>HT_Liquidität_Steuer!J34</f>
        <v>0</v>
      </c>
      <c r="L33" s="178">
        <f>HT_Liquidität_Steuer!K34</f>
        <v>0</v>
      </c>
      <c r="M33" s="178">
        <f>HT_Liquidität_Steuer!L34</f>
        <v>0</v>
      </c>
      <c r="N33" s="10">
        <f>HT_Liquidität_Steuer!M34</f>
        <v>0</v>
      </c>
      <c r="O33" s="22">
        <f>HT_Liquidität_Steuer!N34</f>
        <v>0</v>
      </c>
      <c r="P33" s="178">
        <f>HT_Liquidität_Steuer!O34</f>
        <v>0</v>
      </c>
      <c r="Q33" s="178">
        <f>HT_Liquidität_Steuer!P34</f>
        <v>0</v>
      </c>
      <c r="R33" s="178">
        <f>HT_Liquidität_Steuer!Q34</f>
        <v>0</v>
      </c>
      <c r="S33" s="178">
        <f>HT_Liquidität_Steuer!R34</f>
        <v>0</v>
      </c>
      <c r="T33" s="178">
        <f>HT_Liquidität_Steuer!S34</f>
        <v>0</v>
      </c>
      <c r="U33" s="178">
        <f>HT_Liquidität_Steuer!T34</f>
        <v>0</v>
      </c>
      <c r="V33" s="178">
        <f>HT_Liquidität_Steuer!U34</f>
        <v>0</v>
      </c>
      <c r="W33" s="178">
        <f>HT_Liquidität_Steuer!V34</f>
        <v>0</v>
      </c>
      <c r="X33" s="178">
        <f>HT_Liquidität_Steuer!W34</f>
        <v>0</v>
      </c>
      <c r="Y33" s="178">
        <f>HT_Liquidität_Steuer!X34</f>
        <v>0</v>
      </c>
      <c r="Z33" s="10">
        <f>HT_Liquidität_Steuer!Y34</f>
        <v>0</v>
      </c>
      <c r="AA33" s="22">
        <f>HT_Liquidität_Steuer!Z34</f>
        <v>0</v>
      </c>
      <c r="AB33" s="178">
        <f>HT_Liquidität_Steuer!AA34</f>
        <v>0</v>
      </c>
      <c r="AC33" s="178">
        <f>HT_Liquidität_Steuer!AB34</f>
        <v>0</v>
      </c>
      <c r="AD33" s="10">
        <f>HT_Liquidität_Steuer!AC34</f>
        <v>0</v>
      </c>
      <c r="AE33" s="22">
        <f>HT_Liquidität_Steuer!AD34</f>
        <v>0</v>
      </c>
      <c r="AF33" s="178">
        <f>HT_Liquidität_Steuer!AE34</f>
        <v>0</v>
      </c>
      <c r="AG33" s="178">
        <f>HT_Liquidität_Steuer!AF34</f>
        <v>0</v>
      </c>
      <c r="AH33" s="10">
        <f>HT_Liquidität_Steuer!AG34</f>
        <v>0</v>
      </c>
      <c r="AI33" s="22">
        <f>HT_Liquidität_Steuer!AH34</f>
        <v>0</v>
      </c>
      <c r="AJ33" s="178">
        <f>HT_Liquidität_Steuer!AI34</f>
        <v>0</v>
      </c>
      <c r="AK33" s="178">
        <f>HT_Liquidität_Steuer!AJ34</f>
        <v>0</v>
      </c>
      <c r="AL33" s="10">
        <f>HT_Liquidität_Steuer!AK34</f>
        <v>0</v>
      </c>
      <c r="AM33" s="22">
        <f t="shared" si="3"/>
        <v>0</v>
      </c>
      <c r="AN33" s="543">
        <f>(AM33+GuV!F17+GuV!J17+GuV!L17+GuV!N17+GuV!P17)*-1</f>
        <v>0</v>
      </c>
      <c r="AO33" s="547" t="s">
        <v>360</v>
      </c>
    </row>
    <row r="34" spans="1:41" s="2" customFormat="1" ht="12.75" x14ac:dyDescent="0.2">
      <c r="A34" s="569" t="s">
        <v>304</v>
      </c>
      <c r="B34" s="534"/>
      <c r="C34" s="22">
        <f>'Plan - Kapital'!B117</f>
        <v>0</v>
      </c>
      <c r="D34" s="178">
        <f>'Plan - Kapital'!C117</f>
        <v>0</v>
      </c>
      <c r="E34" s="178">
        <f>'Plan - Kapital'!D117</f>
        <v>0</v>
      </c>
      <c r="F34" s="178">
        <f>'Plan - Kapital'!E117</f>
        <v>0</v>
      </c>
      <c r="G34" s="178">
        <f>'Plan - Kapital'!F117</f>
        <v>0</v>
      </c>
      <c r="H34" s="178">
        <f>'Plan - Kapital'!G117</f>
        <v>0</v>
      </c>
      <c r="I34" s="178">
        <f>'Plan - Kapital'!H117</f>
        <v>0</v>
      </c>
      <c r="J34" s="178">
        <f>'Plan - Kapital'!I117</f>
        <v>0</v>
      </c>
      <c r="K34" s="178">
        <f>'Plan - Kapital'!J117</f>
        <v>0</v>
      </c>
      <c r="L34" s="178">
        <f>'Plan - Kapital'!K117</f>
        <v>0</v>
      </c>
      <c r="M34" s="178">
        <f>'Plan - Kapital'!L117</f>
        <v>0</v>
      </c>
      <c r="N34" s="10">
        <f>'Plan - Kapital'!M117</f>
        <v>0</v>
      </c>
      <c r="O34" s="22">
        <f>'Plan - Kapital'!N117</f>
        <v>0</v>
      </c>
      <c r="P34" s="178">
        <f>'Plan - Kapital'!O117</f>
        <v>0</v>
      </c>
      <c r="Q34" s="178">
        <f>'Plan - Kapital'!P117</f>
        <v>0</v>
      </c>
      <c r="R34" s="178">
        <f>'Plan - Kapital'!Q117</f>
        <v>0</v>
      </c>
      <c r="S34" s="178">
        <f>'Plan - Kapital'!R117</f>
        <v>0</v>
      </c>
      <c r="T34" s="178">
        <f>'Plan - Kapital'!S117</f>
        <v>0</v>
      </c>
      <c r="U34" s="178">
        <f>'Plan - Kapital'!T117</f>
        <v>0</v>
      </c>
      <c r="V34" s="178">
        <f>'Plan - Kapital'!U117</f>
        <v>0</v>
      </c>
      <c r="W34" s="178">
        <f>'Plan - Kapital'!V117</f>
        <v>0</v>
      </c>
      <c r="X34" s="178">
        <f>'Plan - Kapital'!W117</f>
        <v>0</v>
      </c>
      <c r="Y34" s="178">
        <f>'Plan - Kapital'!X117</f>
        <v>0</v>
      </c>
      <c r="Z34" s="10">
        <f>'Plan - Kapital'!Y117</f>
        <v>0</v>
      </c>
      <c r="AA34" s="22">
        <f>'Plan - Kapital'!Z117</f>
        <v>0</v>
      </c>
      <c r="AB34" s="178">
        <f>'Plan - Kapital'!AA117</f>
        <v>0</v>
      </c>
      <c r="AC34" s="178">
        <f>'Plan - Kapital'!AB117</f>
        <v>0</v>
      </c>
      <c r="AD34" s="10">
        <f>'Plan - Kapital'!AC117</f>
        <v>0</v>
      </c>
      <c r="AE34" s="22">
        <f>'Plan - Kapital'!AD117</f>
        <v>0</v>
      </c>
      <c r="AF34" s="178">
        <f>'Plan - Kapital'!AE117</f>
        <v>0</v>
      </c>
      <c r="AG34" s="178">
        <f>'Plan - Kapital'!AF117</f>
        <v>0</v>
      </c>
      <c r="AH34" s="10">
        <f>'Plan - Kapital'!AG117</f>
        <v>0</v>
      </c>
      <c r="AI34" s="22">
        <f>'Plan - Kapital'!AH117</f>
        <v>0</v>
      </c>
      <c r="AJ34" s="178">
        <f>'Plan - Kapital'!AI117</f>
        <v>0</v>
      </c>
      <c r="AK34" s="178">
        <f>'Plan - Kapital'!AJ117</f>
        <v>0</v>
      </c>
      <c r="AL34" s="10">
        <f>'Plan - Kapital'!AK117</f>
        <v>0</v>
      </c>
      <c r="AM34" s="22">
        <f t="shared" si="3"/>
        <v>0</v>
      </c>
      <c r="AN34" s="543">
        <f>B34-AM34-GuV!F23-GuV!J23-GuV!L23-GuV!N23-GuV!P23</f>
        <v>0</v>
      </c>
      <c r="AO34" s="547" t="s">
        <v>361</v>
      </c>
    </row>
    <row r="35" spans="1:41" s="2" customFormat="1" ht="12.75" x14ac:dyDescent="0.2">
      <c r="A35" s="569" t="s">
        <v>305</v>
      </c>
      <c r="B35" s="534"/>
      <c r="C35" s="22">
        <f>HT_Liquidität_Steuer!B22</f>
        <v>0</v>
      </c>
      <c r="D35" s="178">
        <f>HT_Liquidität_Steuer!C22</f>
        <v>0</v>
      </c>
      <c r="E35" s="178">
        <f>HT_Liquidität_Steuer!D22</f>
        <v>0</v>
      </c>
      <c r="F35" s="178">
        <f>HT_Liquidität_Steuer!E22</f>
        <v>0</v>
      </c>
      <c r="G35" s="178">
        <f>HT_Liquidität_Steuer!F22</f>
        <v>0</v>
      </c>
      <c r="H35" s="178">
        <f>HT_Liquidität_Steuer!G22</f>
        <v>0</v>
      </c>
      <c r="I35" s="178">
        <f>HT_Liquidität_Steuer!H22</f>
        <v>0</v>
      </c>
      <c r="J35" s="178">
        <f>HT_Liquidität_Steuer!I22</f>
        <v>0</v>
      </c>
      <c r="K35" s="178">
        <f>HT_Liquidität_Steuer!J22</f>
        <v>0</v>
      </c>
      <c r="L35" s="178">
        <f>HT_Liquidität_Steuer!K22</f>
        <v>0</v>
      </c>
      <c r="M35" s="178">
        <f>HT_Liquidität_Steuer!L22</f>
        <v>0</v>
      </c>
      <c r="N35" s="10">
        <f>HT_Liquidität_Steuer!M22</f>
        <v>0</v>
      </c>
      <c r="O35" s="22">
        <f>HT_Liquidität_Steuer!N22</f>
        <v>0</v>
      </c>
      <c r="P35" s="178">
        <f>HT_Liquidität_Steuer!O22</f>
        <v>0</v>
      </c>
      <c r="Q35" s="178">
        <f>HT_Liquidität_Steuer!P22</f>
        <v>0</v>
      </c>
      <c r="R35" s="178">
        <f>HT_Liquidität_Steuer!Q22</f>
        <v>0</v>
      </c>
      <c r="S35" s="178">
        <f>HT_Liquidität_Steuer!R22</f>
        <v>0</v>
      </c>
      <c r="T35" s="178">
        <f>HT_Liquidität_Steuer!S22</f>
        <v>0</v>
      </c>
      <c r="U35" s="178">
        <f>HT_Liquidität_Steuer!T22</f>
        <v>0</v>
      </c>
      <c r="V35" s="178">
        <f>HT_Liquidität_Steuer!U22</f>
        <v>0</v>
      </c>
      <c r="W35" s="178">
        <f>HT_Liquidität_Steuer!V22</f>
        <v>0</v>
      </c>
      <c r="X35" s="178">
        <f>HT_Liquidität_Steuer!W22</f>
        <v>0</v>
      </c>
      <c r="Y35" s="178">
        <f>HT_Liquidität_Steuer!X22</f>
        <v>0</v>
      </c>
      <c r="Z35" s="10">
        <f>HT_Liquidität_Steuer!Y22</f>
        <v>0</v>
      </c>
      <c r="AA35" s="22">
        <f>HT_Liquidität_Steuer!Z22</f>
        <v>0</v>
      </c>
      <c r="AB35" s="178">
        <f>HT_Liquidität_Steuer!AA22</f>
        <v>0</v>
      </c>
      <c r="AC35" s="178">
        <f>HT_Liquidität_Steuer!AB22</f>
        <v>0</v>
      </c>
      <c r="AD35" s="10">
        <f>HT_Liquidität_Steuer!AC22</f>
        <v>0</v>
      </c>
      <c r="AE35" s="22">
        <f>HT_Liquidität_Steuer!AD22</f>
        <v>0</v>
      </c>
      <c r="AF35" s="178">
        <f>HT_Liquidität_Steuer!AE22</f>
        <v>0</v>
      </c>
      <c r="AG35" s="178">
        <f>HT_Liquidität_Steuer!AF22</f>
        <v>0</v>
      </c>
      <c r="AH35" s="10">
        <f>HT_Liquidität_Steuer!AG22</f>
        <v>0</v>
      </c>
      <c r="AI35" s="22">
        <f>HT_Liquidität_Steuer!AH22</f>
        <v>0</v>
      </c>
      <c r="AJ35" s="178">
        <f>HT_Liquidität_Steuer!AI22</f>
        <v>0</v>
      </c>
      <c r="AK35" s="178">
        <f>HT_Liquidität_Steuer!AJ22</f>
        <v>0</v>
      </c>
      <c r="AL35" s="10">
        <f>HT_Liquidität_Steuer!AK22</f>
        <v>0</v>
      </c>
      <c r="AM35" s="22">
        <f t="shared" si="3"/>
        <v>0</v>
      </c>
      <c r="AN35" s="543">
        <f>HT_Liquidität_Steuer!AM21</f>
        <v>0</v>
      </c>
      <c r="AO35" s="547" t="s">
        <v>361</v>
      </c>
    </row>
    <row r="36" spans="1:41" s="2" customFormat="1" ht="12.75" x14ac:dyDescent="0.2">
      <c r="A36" s="569" t="s">
        <v>306</v>
      </c>
      <c r="B36" s="534"/>
      <c r="C36" s="22">
        <f>'Plan - Neutrales Ergebnis'!B15</f>
        <v>0</v>
      </c>
      <c r="D36" s="178">
        <f>'Plan - Neutrales Ergebnis'!C15</f>
        <v>0</v>
      </c>
      <c r="E36" s="178">
        <f>'Plan - Neutrales Ergebnis'!D15</f>
        <v>0</v>
      </c>
      <c r="F36" s="178">
        <f>'Plan - Neutrales Ergebnis'!E15</f>
        <v>0</v>
      </c>
      <c r="G36" s="178">
        <f>'Plan - Neutrales Ergebnis'!F15</f>
        <v>0</v>
      </c>
      <c r="H36" s="178">
        <f>'Plan - Neutrales Ergebnis'!G15</f>
        <v>0</v>
      </c>
      <c r="I36" s="178">
        <f>'Plan - Neutrales Ergebnis'!H15</f>
        <v>0</v>
      </c>
      <c r="J36" s="178">
        <f>'Plan - Neutrales Ergebnis'!I15</f>
        <v>0</v>
      </c>
      <c r="K36" s="178">
        <f>'Plan - Neutrales Ergebnis'!J15</f>
        <v>0</v>
      </c>
      <c r="L36" s="178">
        <f>'Plan - Neutrales Ergebnis'!K15</f>
        <v>0</v>
      </c>
      <c r="M36" s="178">
        <f>'Plan - Neutrales Ergebnis'!L15</f>
        <v>0</v>
      </c>
      <c r="N36" s="10">
        <f>'Plan - Neutrales Ergebnis'!M15</f>
        <v>0</v>
      </c>
      <c r="O36" s="22">
        <f>'Plan - Neutrales Ergebnis'!N15</f>
        <v>0</v>
      </c>
      <c r="P36" s="178">
        <f>'Plan - Neutrales Ergebnis'!O15</f>
        <v>0</v>
      </c>
      <c r="Q36" s="178">
        <f>'Plan - Neutrales Ergebnis'!P15</f>
        <v>0</v>
      </c>
      <c r="R36" s="178">
        <f>'Plan - Neutrales Ergebnis'!Q15</f>
        <v>0</v>
      </c>
      <c r="S36" s="178">
        <f>'Plan - Neutrales Ergebnis'!R15</f>
        <v>0</v>
      </c>
      <c r="T36" s="178">
        <f>'Plan - Neutrales Ergebnis'!S15</f>
        <v>0</v>
      </c>
      <c r="U36" s="178">
        <f>'Plan - Neutrales Ergebnis'!T15</f>
        <v>0</v>
      </c>
      <c r="V36" s="178">
        <f>'Plan - Neutrales Ergebnis'!U15</f>
        <v>0</v>
      </c>
      <c r="W36" s="178">
        <f>'Plan - Neutrales Ergebnis'!V15</f>
        <v>0</v>
      </c>
      <c r="X36" s="178">
        <f>'Plan - Neutrales Ergebnis'!W15</f>
        <v>0</v>
      </c>
      <c r="Y36" s="178">
        <f>'Plan - Neutrales Ergebnis'!X15</f>
        <v>0</v>
      </c>
      <c r="Z36" s="10">
        <f>'Plan - Neutrales Ergebnis'!Y15</f>
        <v>0</v>
      </c>
      <c r="AA36" s="22">
        <f>'Plan - Neutrales Ergebnis'!Z15</f>
        <v>0</v>
      </c>
      <c r="AB36" s="178">
        <f>'Plan - Neutrales Ergebnis'!AA15</f>
        <v>0</v>
      </c>
      <c r="AC36" s="178">
        <f>'Plan - Neutrales Ergebnis'!AB15</f>
        <v>0</v>
      </c>
      <c r="AD36" s="10">
        <f>'Plan - Neutrales Ergebnis'!AC15</f>
        <v>0</v>
      </c>
      <c r="AE36" s="22">
        <f>'Plan - Neutrales Ergebnis'!AD15</f>
        <v>0</v>
      </c>
      <c r="AF36" s="178">
        <f>'Plan - Neutrales Ergebnis'!AE15</f>
        <v>0</v>
      </c>
      <c r="AG36" s="178">
        <f>'Plan - Neutrales Ergebnis'!AF15</f>
        <v>0</v>
      </c>
      <c r="AH36" s="10">
        <f>'Plan - Neutrales Ergebnis'!AG15</f>
        <v>0</v>
      </c>
      <c r="AI36" s="22">
        <f>'Plan - Neutrales Ergebnis'!AH15</f>
        <v>0</v>
      </c>
      <c r="AJ36" s="178">
        <f>'Plan - Neutrales Ergebnis'!AI15</f>
        <v>0</v>
      </c>
      <c r="AK36" s="178">
        <f>'Plan - Neutrales Ergebnis'!AJ15</f>
        <v>0</v>
      </c>
      <c r="AL36" s="10">
        <f>'Plan - Neutrales Ergebnis'!AK15</f>
        <v>0</v>
      </c>
      <c r="AM36" s="22">
        <f t="shared" si="3"/>
        <v>0</v>
      </c>
      <c r="AN36" s="543">
        <f>B36-AM36-GuV!F27-GuV!J27-GuV!L27-GuV!N27-GuV!P27</f>
        <v>0</v>
      </c>
      <c r="AO36" s="547" t="s">
        <v>361</v>
      </c>
    </row>
    <row r="37" spans="1:41" s="2" customFormat="1" ht="12.75" x14ac:dyDescent="0.2">
      <c r="A37" s="570" t="s">
        <v>336</v>
      </c>
      <c r="B37" s="534">
        <f>IF(Art_BWA=Technik_Gültigkeit!$B$7,Bilanz!F73,Bilanz!H73)</f>
        <v>0</v>
      </c>
      <c r="C37" s="22">
        <f>IF(HT_Frühphase_Anker!B$14='Angaben zum Unternehmen'!$D$46,Finanzplan!$B37/'Angaben zum Unternehmen'!$E$46,0)</f>
        <v>0</v>
      </c>
      <c r="D37" s="178">
        <f>IF(C37=0,IF(HT_Frühphase_Anker!C$14='Angaben zum Unternehmen'!$D$46,Finanzplan!$B37/'Angaben zum Unternehmen'!$E$46,0),IF(SUM($C37:C37)=$B37,0,C37))</f>
        <v>0</v>
      </c>
      <c r="E37" s="178">
        <f>IF(D37=0,IF(HT_Frühphase_Anker!D$14='Angaben zum Unternehmen'!$D$46,Finanzplan!$B37/'Angaben zum Unternehmen'!$E$46,0),IF(SUM($C37:D37)=$B37,0,D37))</f>
        <v>0</v>
      </c>
      <c r="F37" s="178">
        <f>IF(E37=0,IF(HT_Frühphase_Anker!E$14='Angaben zum Unternehmen'!$D$46,Finanzplan!$B37/'Angaben zum Unternehmen'!$E$46,0),IF(SUM($C37:E37)=$B37,0,E37))</f>
        <v>0</v>
      </c>
      <c r="G37" s="178">
        <f>IF(F37=0,IF(HT_Frühphase_Anker!F$14='Angaben zum Unternehmen'!$D$46,Finanzplan!$B37/'Angaben zum Unternehmen'!$E$46,0),IF(SUM($C37:F37)=$B37,0,F37))</f>
        <v>0</v>
      </c>
      <c r="H37" s="178">
        <f>IF(G37=0,IF(HT_Frühphase_Anker!G$14='Angaben zum Unternehmen'!$D$46,Finanzplan!$B37/'Angaben zum Unternehmen'!$E$46,0),IF(SUM($C37:G37)=$B37,0,G37))</f>
        <v>0</v>
      </c>
      <c r="I37" s="178">
        <f>IF(H37=0,IF(HT_Frühphase_Anker!H$14='Angaben zum Unternehmen'!$D$46,Finanzplan!$B37/'Angaben zum Unternehmen'!$E$46,0),IF(SUM($C37:H37)=$B37,0,H37))</f>
        <v>0</v>
      </c>
      <c r="J37" s="178">
        <f>IF(I37=0,IF(HT_Frühphase_Anker!I$14='Angaben zum Unternehmen'!$D$46,Finanzplan!$B37/'Angaben zum Unternehmen'!$E$46,0),IF(SUM($C37:I37)=$B37,0,I37))</f>
        <v>0</v>
      </c>
      <c r="K37" s="178">
        <f>IF(J37=0,IF(HT_Frühphase_Anker!J$14='Angaben zum Unternehmen'!$D$46,Finanzplan!$B37/'Angaben zum Unternehmen'!$E$46,0),IF(SUM($C37:J37)=$B37,0,J37))</f>
        <v>0</v>
      </c>
      <c r="L37" s="178">
        <f>IF(K37=0,IF(HT_Frühphase_Anker!K$14='Angaben zum Unternehmen'!$D$46,Finanzplan!$B37/'Angaben zum Unternehmen'!$E$46,0),IF(SUM($C37:K37)=$B37,0,K37))</f>
        <v>0</v>
      </c>
      <c r="M37" s="178">
        <f>IF(L37=0,IF(HT_Frühphase_Anker!L$14='Angaben zum Unternehmen'!$D$46,Finanzplan!$B37/'Angaben zum Unternehmen'!$E$46,0),IF(SUM($C37:L37)=$B37,0,L37))</f>
        <v>0</v>
      </c>
      <c r="N37" s="10">
        <f>IF(M37=0,IF(HT_Frühphase_Anker!M$14='Angaben zum Unternehmen'!$D$46,Finanzplan!$B37/'Angaben zum Unternehmen'!$E$46,0),IF(SUM($C37:M37)=$B37,0,M37))</f>
        <v>0</v>
      </c>
      <c r="O37" s="22">
        <f>IF(N37=0,IF(HT_Frühphase_Anker!N$14='Angaben zum Unternehmen'!$D$46,Finanzplan!$B37/'Angaben zum Unternehmen'!$E$46,0),IF(SUM($C37:N37)=$B37,0,N37))</f>
        <v>0</v>
      </c>
      <c r="P37" s="178">
        <f>IF(O37=0,IF(HT_Frühphase_Anker!O$14='Angaben zum Unternehmen'!$D$46,Finanzplan!$B37/'Angaben zum Unternehmen'!$E$46,0),IF(SUM($C37:O37)=$B37,0,O37))</f>
        <v>0</v>
      </c>
      <c r="Q37" s="178">
        <f>IF(P37=0,IF(HT_Frühphase_Anker!P$14='Angaben zum Unternehmen'!$D$46,Finanzplan!$B37/'Angaben zum Unternehmen'!$E$46,0),IF(SUM($C37:P37)=$B37,0,P37))</f>
        <v>0</v>
      </c>
      <c r="R37" s="178">
        <f>IF(Q37=0,IF(HT_Frühphase_Anker!Q$14='Angaben zum Unternehmen'!$D$46,Finanzplan!$B37/'Angaben zum Unternehmen'!$E$46,0),IF(SUM($C37:Q37)=$B37,0,Q37))</f>
        <v>0</v>
      </c>
      <c r="S37" s="178">
        <f>IF(R37=0,IF(HT_Frühphase_Anker!R$14='Angaben zum Unternehmen'!$D$46,Finanzplan!$B37/'Angaben zum Unternehmen'!$E$46,0),IF(SUM($C37:R37)=$B37,0,R37))</f>
        <v>0</v>
      </c>
      <c r="T37" s="178">
        <f>IF(S37=0,IF(HT_Frühphase_Anker!S$14='Angaben zum Unternehmen'!$D$46,Finanzplan!$B37/'Angaben zum Unternehmen'!$E$46,0),IF(SUM($C37:S37)=$B37,0,S37))</f>
        <v>0</v>
      </c>
      <c r="U37" s="178">
        <f>IF(T37=0,IF(HT_Frühphase_Anker!T$14='Angaben zum Unternehmen'!$D$46,Finanzplan!$B37/'Angaben zum Unternehmen'!$E$46,0),IF(SUM($C37:T37)=$B37,0,T37))</f>
        <v>0</v>
      </c>
      <c r="V37" s="178">
        <f>IF(U37=0,IF(HT_Frühphase_Anker!U$14='Angaben zum Unternehmen'!$D$46,Finanzplan!$B37/'Angaben zum Unternehmen'!$E$46,0),IF(SUM($C37:U37)=$B37,0,U37))</f>
        <v>0</v>
      </c>
      <c r="W37" s="178">
        <f>IF(V37=0,IF(HT_Frühphase_Anker!V$14='Angaben zum Unternehmen'!$D$46,Finanzplan!$B37/'Angaben zum Unternehmen'!$E$46,0),IF(SUM($C37:V37)=$B37,0,V37))</f>
        <v>0</v>
      </c>
      <c r="X37" s="178">
        <f>IF(W37=0,IF(HT_Frühphase_Anker!W$14='Angaben zum Unternehmen'!$D$46,Finanzplan!$B37/'Angaben zum Unternehmen'!$E$46,0),IF(SUM($C37:W37)=$B37,0,W37))</f>
        <v>0</v>
      </c>
      <c r="Y37" s="178">
        <f>IF(X37=0,IF(HT_Frühphase_Anker!X$14='Angaben zum Unternehmen'!$D$46,Finanzplan!$B37/'Angaben zum Unternehmen'!$E$46,0),IF(SUM($C37:X37)=$B37,0,X37))</f>
        <v>0</v>
      </c>
      <c r="Z37" s="10">
        <f>IF(Y37=0,IF(HT_Frühphase_Anker!Y$14='Angaben zum Unternehmen'!$D$46,Finanzplan!$B37/'Angaben zum Unternehmen'!$E$46,0),IF(SUM($C37:Y37)=$B37,0,Y37))</f>
        <v>0</v>
      </c>
      <c r="AA37" s="22">
        <f>IF(Z37=0,IF(OR(HT_Frühphase_Anker!Z$14='Angaben zum Unternehmen'!$D$46,DATE(YEAR(HT_Frühphase_Anker!Z$14),MONTH(HT_Frühphase_Anker!Z$14)+1,DAY(HT_Frühphase_Anker!Z$14))='Angaben zum Unternehmen'!$D$46,DATE(YEAR(HT_Frühphase_Anker!Z$14),MONTH(HT_Frühphase_Anker!Z$14)+2,DAY(HT_Frühphase_Anker!Z$14))='Angaben zum Unternehmen'!$D$46),Finanzplan!$B37/'Angaben zum Unternehmen'!$E$46*ROUND(((HT_Frühphase_Anker!Z$15-'Angaben zum Unternehmen'!$D$46)/30),0),0),IF(SUM($C37:Z37)=$B37,0,Z37*IF(ROUND((HT_Frühphase_Anker!Z$16-(HT_Frühphase_Anker!Z$15-DATE(YEAR('Angaben zum Unternehmen'!$D$46),MONTH('Angaben zum Unternehmen'!$D$46)+'Angaben zum Unternehmen'!$E$46,0)))/30,0)&gt;ROUND(HT_Frühphase_Anker!Z$16/30,0),ROUND(HT_Frühphase_Anker!Z$16/30,0),ROUND((HT_Frühphase_Anker!Z$16-(HT_Frühphase_Anker!Y$15-DATE(YEAR('Angaben zum Unternehmen'!$D$46),MONTH('Angaben zum Unternehmen'!$D$46)+'Angaben zum Unternehmen'!$E$46,0)))/30,0))))</f>
        <v>0</v>
      </c>
      <c r="AB37" s="178">
        <f>IF(AA37=0,IF(OR(HT_Frühphase_Anker!AA$14='Angaben zum Unternehmen'!$D$46,DATE(YEAR(HT_Frühphase_Anker!AA$14),MONTH(HT_Frühphase_Anker!AA$14)+1,DAY(HT_Frühphase_Anker!AA$14))='Angaben zum Unternehmen'!$D$46,DATE(YEAR(HT_Frühphase_Anker!AA$14),MONTH(HT_Frühphase_Anker!AA$14)+2,DAY(HT_Frühphase_Anker!AA$14))='Angaben zum Unternehmen'!$D$46),Finanzplan!$B37/'Angaben zum Unternehmen'!$E$46*ROUND(((HT_Frühphase_Anker!AA$15-'Angaben zum Unternehmen'!$D$46)/30),0),0),IF(SUM($C37:AA37)=$B37,0,AA37*IF(ROUND((HT_Frühphase_Anker!AA$16-(HT_Frühphase_Anker!AA$15-DATE(YEAR('Angaben zum Unternehmen'!$D$46),MONTH('Angaben zum Unternehmen'!$D$46)+'Angaben zum Unternehmen'!$E$46,0)))/30,0)&gt;ROUND(HT_Frühphase_Anker!AA$16/30,0),ROUND(HT_Frühphase_Anker!AA$16/30,0),ROUND((HT_Frühphase_Anker!AA$16-(HT_Frühphase_Anker!Z$15-DATE(YEAR('Angaben zum Unternehmen'!$D$46),MONTH('Angaben zum Unternehmen'!$D$46)+'Angaben zum Unternehmen'!$E$46,0)))/30,0))))</f>
        <v>0</v>
      </c>
      <c r="AC37" s="178">
        <f>IF(AB37=0,IF(OR(HT_Frühphase_Anker!AB$14='Angaben zum Unternehmen'!$D$46,DATE(YEAR(HT_Frühphase_Anker!AB$14),MONTH(HT_Frühphase_Anker!AB$14)+1,DAY(HT_Frühphase_Anker!AB$14))='Angaben zum Unternehmen'!$D$46,DATE(YEAR(HT_Frühphase_Anker!AB$14),MONTH(HT_Frühphase_Anker!AB$14)+2,DAY(HT_Frühphase_Anker!AB$14))='Angaben zum Unternehmen'!$D$46),Finanzplan!$B37/'Angaben zum Unternehmen'!$E$46*ROUND(((HT_Frühphase_Anker!AB$15-'Angaben zum Unternehmen'!$D$46)/30),0),0),IF(SUM($C37:AB37)=$B37,0,AB37*IF(ROUND((HT_Frühphase_Anker!AB$16-(HT_Frühphase_Anker!AB$15-DATE(YEAR('Angaben zum Unternehmen'!$D$46),MONTH('Angaben zum Unternehmen'!$D$46)+'Angaben zum Unternehmen'!$E$46,0)))/30,0)&gt;ROUND(HT_Frühphase_Anker!AB$16/30,0),ROUND(HT_Frühphase_Anker!AB$16/30,0),ROUND((HT_Frühphase_Anker!AB$16-(HT_Frühphase_Anker!AA$15-DATE(YEAR('Angaben zum Unternehmen'!$D$46),MONTH('Angaben zum Unternehmen'!$D$46)+'Angaben zum Unternehmen'!$E$46,0)))/30,0))))</f>
        <v>0</v>
      </c>
      <c r="AD37" s="10">
        <f>IF(AC37=0,IF(OR(HT_Frühphase_Anker!AC$14='Angaben zum Unternehmen'!$D$46,DATE(YEAR(HT_Frühphase_Anker!AC$14),MONTH(HT_Frühphase_Anker!AC$14)+1,DAY(HT_Frühphase_Anker!AC$14))='Angaben zum Unternehmen'!$D$46,DATE(YEAR(HT_Frühphase_Anker!AC$14),MONTH(HT_Frühphase_Anker!AC$14)+2,DAY(HT_Frühphase_Anker!AC$14))='Angaben zum Unternehmen'!$D$46),Finanzplan!$B37/'Angaben zum Unternehmen'!$E$46*ROUND(((HT_Frühphase_Anker!AC$15-'Angaben zum Unternehmen'!$D$46)/30),0),0),IF(SUM($C37:AC37)=$B37,0,AC37*IF(ROUND((HT_Frühphase_Anker!AC$16-(HT_Frühphase_Anker!AC$15-DATE(YEAR('Angaben zum Unternehmen'!$D$46),MONTH('Angaben zum Unternehmen'!$D$46)+'Angaben zum Unternehmen'!$E$46,0)))/30,0)&gt;ROUND(HT_Frühphase_Anker!AC$16/30,0),ROUND(HT_Frühphase_Anker!AC$16/30,0),ROUND((HT_Frühphase_Anker!AC$16-(HT_Frühphase_Anker!AB$15-DATE(YEAR('Angaben zum Unternehmen'!$D$46),MONTH('Angaben zum Unternehmen'!$D$46)+'Angaben zum Unternehmen'!$E$46,0)))/30,0))))</f>
        <v>0</v>
      </c>
      <c r="AE37" s="22">
        <f>IF(AD37=0,IF(OR(HT_Frühphase_Anker!AD$14='Angaben zum Unternehmen'!$D$46,DATE(YEAR(HT_Frühphase_Anker!AD$14),MONTH(HT_Frühphase_Anker!AD$14)+1,DAY(HT_Frühphase_Anker!AD$14))='Angaben zum Unternehmen'!$D$46,DATE(YEAR(HT_Frühphase_Anker!AD$14),MONTH(HT_Frühphase_Anker!AD$14)+2,DAY(HT_Frühphase_Anker!AD$14))='Angaben zum Unternehmen'!$D$46),Finanzplan!$B37/'Angaben zum Unternehmen'!$E$46*ROUND(((HT_Frühphase_Anker!AD$15-'Angaben zum Unternehmen'!$D$46)/30),0),0),IF(SUM($C37:AD37)=$B37,0,AD37*IF(ROUND((HT_Frühphase_Anker!AD$16-(HT_Frühphase_Anker!AD$15-DATE(YEAR('Angaben zum Unternehmen'!$D$46),MONTH('Angaben zum Unternehmen'!$D$46)+'Angaben zum Unternehmen'!$E$46,0)))/30,0)&gt;ROUND(HT_Frühphase_Anker!AD$16/30,0),ROUND(HT_Frühphase_Anker!AD$16/30,0),ROUND((HT_Frühphase_Anker!AD$16-(HT_Frühphase_Anker!AC$15-DATE(YEAR('Angaben zum Unternehmen'!$D$46),MONTH('Angaben zum Unternehmen'!$D$46)+'Angaben zum Unternehmen'!$E$46,0)))/30,0))))</f>
        <v>0</v>
      </c>
      <c r="AF37" s="178">
        <f>IF(AE37=0,IF(OR(HT_Frühphase_Anker!AE$14='Angaben zum Unternehmen'!$D$46,DATE(YEAR(HT_Frühphase_Anker!AE$14),MONTH(HT_Frühphase_Anker!AE$14)+1,DAY(HT_Frühphase_Anker!AE$14))='Angaben zum Unternehmen'!$D$46,DATE(YEAR(HT_Frühphase_Anker!AE$14),MONTH(HT_Frühphase_Anker!AE$14)+2,DAY(HT_Frühphase_Anker!AE$14))='Angaben zum Unternehmen'!$D$46),Finanzplan!$B37/'Angaben zum Unternehmen'!$E$46*ROUND(((HT_Frühphase_Anker!AE$15-'Angaben zum Unternehmen'!$D$46)/30),0),0),IF(SUM($C37:AE37)=$B37,0,AE37*IF(ROUND((HT_Frühphase_Anker!AE$16-(HT_Frühphase_Anker!AE$15-DATE(YEAR('Angaben zum Unternehmen'!$D$46),MONTH('Angaben zum Unternehmen'!$D$46)+'Angaben zum Unternehmen'!$E$46,0)))/30,0)&gt;ROUND(HT_Frühphase_Anker!AE$16/30,0),ROUND(HT_Frühphase_Anker!AE$16/30,0),ROUND((HT_Frühphase_Anker!AE$16-(HT_Frühphase_Anker!AD$15-DATE(YEAR('Angaben zum Unternehmen'!$D$46),MONTH('Angaben zum Unternehmen'!$D$46)+'Angaben zum Unternehmen'!$E$46,0)))/30,0))))</f>
        <v>0</v>
      </c>
      <c r="AG37" s="178">
        <f>IF(AF37=0,IF(OR(HT_Frühphase_Anker!AF$14='Angaben zum Unternehmen'!$D$46,DATE(YEAR(HT_Frühphase_Anker!AF$14),MONTH(HT_Frühphase_Anker!AF$14)+1,DAY(HT_Frühphase_Anker!AF$14))='Angaben zum Unternehmen'!$D$46,DATE(YEAR(HT_Frühphase_Anker!AF$14),MONTH(HT_Frühphase_Anker!AF$14)+2,DAY(HT_Frühphase_Anker!AF$14))='Angaben zum Unternehmen'!$D$46),Finanzplan!$B37/'Angaben zum Unternehmen'!$E$46*ROUND(((HT_Frühphase_Anker!AF$15-'Angaben zum Unternehmen'!$D$46)/30),0),0),IF(SUM($C37:AF37)=$B37,0,AF37*IF(ROUND((HT_Frühphase_Anker!AF$16-(HT_Frühphase_Anker!AF$15-DATE(YEAR('Angaben zum Unternehmen'!$D$46),MONTH('Angaben zum Unternehmen'!$D$46)+'Angaben zum Unternehmen'!$E$46,0)))/30,0)&gt;ROUND(HT_Frühphase_Anker!AF$16/30,0),ROUND(HT_Frühphase_Anker!AF$16/30,0),ROUND((HT_Frühphase_Anker!AF$16-(HT_Frühphase_Anker!AE$15-DATE(YEAR('Angaben zum Unternehmen'!$D$46),MONTH('Angaben zum Unternehmen'!$D$46)+'Angaben zum Unternehmen'!$E$46,0)))/30,0))))</f>
        <v>0</v>
      </c>
      <c r="AH37" s="10">
        <f>IF(AG37=0,IF(OR(HT_Frühphase_Anker!AG$14='Angaben zum Unternehmen'!$D$46,DATE(YEAR(HT_Frühphase_Anker!AG$14),MONTH(HT_Frühphase_Anker!AG$14)+1,DAY(HT_Frühphase_Anker!AG$14))='Angaben zum Unternehmen'!$D$46,DATE(YEAR(HT_Frühphase_Anker!AG$14),MONTH(HT_Frühphase_Anker!AG$14)+2,DAY(HT_Frühphase_Anker!AG$14))='Angaben zum Unternehmen'!$D$46),Finanzplan!$B37/'Angaben zum Unternehmen'!$E$46*ROUND(((HT_Frühphase_Anker!AG$15-'Angaben zum Unternehmen'!$D$46)/30),0),0),IF(SUM($C37:AG37)=$B37,0,AG37*IF(ROUND((HT_Frühphase_Anker!AG$16-(HT_Frühphase_Anker!AG$15-DATE(YEAR('Angaben zum Unternehmen'!$D$46),MONTH('Angaben zum Unternehmen'!$D$46)+'Angaben zum Unternehmen'!$E$46,0)))/30,0)&gt;ROUND(HT_Frühphase_Anker!AG$16/30,0),ROUND(HT_Frühphase_Anker!AG$16/30,0),ROUND((HT_Frühphase_Anker!AG$16-(HT_Frühphase_Anker!AF$15-DATE(YEAR('Angaben zum Unternehmen'!$D$46),MONTH('Angaben zum Unternehmen'!$D$46)+'Angaben zum Unternehmen'!$E$46,0)))/30,0))))</f>
        <v>0</v>
      </c>
      <c r="AI37" s="22">
        <f>IF(AH37=0,IF(OR(HT_Frühphase_Anker!AH$14='Angaben zum Unternehmen'!$D$46,DATE(YEAR(HT_Frühphase_Anker!AH$14),MONTH(HT_Frühphase_Anker!AH$14)+1,DAY(HT_Frühphase_Anker!AH$14))='Angaben zum Unternehmen'!$D$46,DATE(YEAR(HT_Frühphase_Anker!AH$14),MONTH(HT_Frühphase_Anker!AH$14)+2,DAY(HT_Frühphase_Anker!AH$14))='Angaben zum Unternehmen'!$D$46),Finanzplan!$B37/'Angaben zum Unternehmen'!$E$46*ROUND(((HT_Frühphase_Anker!AH$15-'Angaben zum Unternehmen'!$D$46)/30),0),0),IF(SUM($C37:AH37)=$B37,0,AH37*IF(ROUND((HT_Frühphase_Anker!AH$16-(HT_Frühphase_Anker!AH$15-DATE(YEAR('Angaben zum Unternehmen'!$D$46),MONTH('Angaben zum Unternehmen'!$D$46)+'Angaben zum Unternehmen'!$E$46,0)))/30,0)&gt;ROUND(HT_Frühphase_Anker!AH$16/30,0),ROUND(HT_Frühphase_Anker!AH$16/30,0),ROUND((HT_Frühphase_Anker!AH$16-(HT_Frühphase_Anker!AG$15-DATE(YEAR('Angaben zum Unternehmen'!$D$46),MONTH('Angaben zum Unternehmen'!$D$46)+'Angaben zum Unternehmen'!$E$46,0)))/30,0))))</f>
        <v>0</v>
      </c>
      <c r="AJ37" s="178">
        <f>IF(AI37=0,IF(OR(HT_Frühphase_Anker!AI$14='Angaben zum Unternehmen'!$D$46,DATE(YEAR(HT_Frühphase_Anker!AI$14),MONTH(HT_Frühphase_Anker!AI$14)+1,DAY(HT_Frühphase_Anker!AI$14))='Angaben zum Unternehmen'!$D$46,DATE(YEAR(HT_Frühphase_Anker!AI$14),MONTH(HT_Frühphase_Anker!AI$14)+2,DAY(HT_Frühphase_Anker!AI$14))='Angaben zum Unternehmen'!$D$46),Finanzplan!$B37/'Angaben zum Unternehmen'!$E$46*ROUND(((HT_Frühphase_Anker!AI$15-'Angaben zum Unternehmen'!$D$46)/30),0),0),IF(SUM($C37:AI37)=$B37,0,AI37*IF(ROUND((HT_Frühphase_Anker!AI$16-(HT_Frühphase_Anker!AI$15-DATE(YEAR('Angaben zum Unternehmen'!$D$46),MONTH('Angaben zum Unternehmen'!$D$46)+'Angaben zum Unternehmen'!$E$46,0)))/30,0)&gt;ROUND(HT_Frühphase_Anker!AI$16/30,0),ROUND(HT_Frühphase_Anker!AI$16/30,0),ROUND((HT_Frühphase_Anker!AI$16-(HT_Frühphase_Anker!AH$15-DATE(YEAR('Angaben zum Unternehmen'!$D$46),MONTH('Angaben zum Unternehmen'!$D$46)+'Angaben zum Unternehmen'!$E$46,0)))/30,0))))</f>
        <v>0</v>
      </c>
      <c r="AK37" s="178">
        <f>IF(AJ37=0,IF(OR(HT_Frühphase_Anker!AJ$14='Angaben zum Unternehmen'!$D$46,DATE(YEAR(HT_Frühphase_Anker!AJ$14),MONTH(HT_Frühphase_Anker!AJ$14)+1,DAY(HT_Frühphase_Anker!AJ$14))='Angaben zum Unternehmen'!$D$46,DATE(YEAR(HT_Frühphase_Anker!AJ$14),MONTH(HT_Frühphase_Anker!AJ$14)+2,DAY(HT_Frühphase_Anker!AJ$14))='Angaben zum Unternehmen'!$D$46),Finanzplan!$B37/'Angaben zum Unternehmen'!$E$46*ROUND(((HT_Frühphase_Anker!AJ$15-'Angaben zum Unternehmen'!$D$46)/30),0),0),IF(SUM($C37:AJ37)=$B37,0,AJ37*IF(ROUND((HT_Frühphase_Anker!AJ$16-(HT_Frühphase_Anker!AJ$15-DATE(YEAR('Angaben zum Unternehmen'!$D$46),MONTH('Angaben zum Unternehmen'!$D$46)+'Angaben zum Unternehmen'!$E$46,0)))/30,0)&gt;ROUND(HT_Frühphase_Anker!AJ$16/30,0),ROUND(HT_Frühphase_Anker!AJ$16/30,0),ROUND((HT_Frühphase_Anker!AJ$16-(HT_Frühphase_Anker!AI$15-DATE(YEAR('Angaben zum Unternehmen'!$D$46),MONTH('Angaben zum Unternehmen'!$D$46)+'Angaben zum Unternehmen'!$E$46,0)))/30,0))))</f>
        <v>0</v>
      </c>
      <c r="AL37" s="10">
        <f>IF(AK37=0,IF(OR(HT_Frühphase_Anker!AK$14='Angaben zum Unternehmen'!$D$46,DATE(YEAR(HT_Frühphase_Anker!AK$14),MONTH(HT_Frühphase_Anker!AK$14)+1,DAY(HT_Frühphase_Anker!AK$14))='Angaben zum Unternehmen'!$D$46,DATE(YEAR(HT_Frühphase_Anker!AK$14),MONTH(HT_Frühphase_Anker!AK$14)+2,DAY(HT_Frühphase_Anker!AK$14))='Angaben zum Unternehmen'!$D$46),Finanzplan!$B37/'Angaben zum Unternehmen'!$E$46*ROUND(((HT_Frühphase_Anker!AK$15-'Angaben zum Unternehmen'!$D$46)/30),0),0),IF(SUM($C37:AK37)=$B37,0,AK37*IF(ROUND((HT_Frühphase_Anker!AK$16-(HT_Frühphase_Anker!AK$15-DATE(YEAR('Angaben zum Unternehmen'!$D$46),MONTH('Angaben zum Unternehmen'!$D$46)+'Angaben zum Unternehmen'!$E$46,0)))/30,0)&gt;ROUND(HT_Frühphase_Anker!AK$16/30,0),ROUND(HT_Frühphase_Anker!AK$16/30,0),ROUND((HT_Frühphase_Anker!AK$16-(HT_Frühphase_Anker!AJ$15-DATE(YEAR('Angaben zum Unternehmen'!$D$46),MONTH('Angaben zum Unternehmen'!$D$46)+'Angaben zum Unternehmen'!$E$46,0)))/30,0))))</f>
        <v>0</v>
      </c>
      <c r="AM37" s="22">
        <f t="shared" si="3"/>
        <v>0</v>
      </c>
      <c r="AN37" s="543">
        <f>B37-AM37</f>
        <v>0</v>
      </c>
      <c r="AO37" s="547" t="s">
        <v>352</v>
      </c>
    </row>
    <row r="38" spans="1:41" s="2" customFormat="1" ht="12.75" x14ac:dyDescent="0.2">
      <c r="A38" s="570" t="s">
        <v>337</v>
      </c>
      <c r="B38" s="534"/>
      <c r="C38" s="22">
        <f>HT_Liquidität_Steuer!B32</f>
        <v>0</v>
      </c>
      <c r="D38" s="178">
        <f ca="1">HT_Liquidität_Steuer!C32</f>
        <v>0</v>
      </c>
      <c r="E38" s="178">
        <f ca="1">HT_Liquidität_Steuer!D32</f>
        <v>0</v>
      </c>
      <c r="F38" s="178">
        <f ca="1">HT_Liquidität_Steuer!E32</f>
        <v>0</v>
      </c>
      <c r="G38" s="178">
        <f ca="1">HT_Liquidität_Steuer!F32</f>
        <v>0</v>
      </c>
      <c r="H38" s="178">
        <f ca="1">HT_Liquidität_Steuer!G32</f>
        <v>0</v>
      </c>
      <c r="I38" s="178">
        <f ca="1">HT_Liquidität_Steuer!H32</f>
        <v>0</v>
      </c>
      <c r="J38" s="178">
        <f ca="1">HT_Liquidität_Steuer!I32</f>
        <v>0</v>
      </c>
      <c r="K38" s="178">
        <f ca="1">HT_Liquidität_Steuer!J32</f>
        <v>0</v>
      </c>
      <c r="L38" s="178">
        <f ca="1">HT_Liquidität_Steuer!K32</f>
        <v>0</v>
      </c>
      <c r="M38" s="178">
        <f ca="1">HT_Liquidität_Steuer!L32</f>
        <v>0</v>
      </c>
      <c r="N38" s="10">
        <f ca="1">HT_Liquidität_Steuer!M32</f>
        <v>0</v>
      </c>
      <c r="O38" s="22">
        <f ca="1">HT_Liquidität_Steuer!N32</f>
        <v>0</v>
      </c>
      <c r="P38" s="178">
        <f ca="1">HT_Liquidität_Steuer!O32</f>
        <v>0</v>
      </c>
      <c r="Q38" s="178">
        <f ca="1">HT_Liquidität_Steuer!P32</f>
        <v>0</v>
      </c>
      <c r="R38" s="178">
        <f ca="1">HT_Liquidität_Steuer!Q32</f>
        <v>0</v>
      </c>
      <c r="S38" s="178">
        <f ca="1">HT_Liquidität_Steuer!R32</f>
        <v>0</v>
      </c>
      <c r="T38" s="178">
        <f ca="1">HT_Liquidität_Steuer!S32</f>
        <v>0</v>
      </c>
      <c r="U38" s="178">
        <f ca="1">HT_Liquidität_Steuer!T32</f>
        <v>0</v>
      </c>
      <c r="V38" s="178">
        <f ca="1">HT_Liquidität_Steuer!U32</f>
        <v>0</v>
      </c>
      <c r="W38" s="178">
        <f ca="1">HT_Liquidität_Steuer!V32</f>
        <v>0</v>
      </c>
      <c r="X38" s="178">
        <f ca="1">HT_Liquidität_Steuer!W32</f>
        <v>0</v>
      </c>
      <c r="Y38" s="178">
        <f ca="1">HT_Liquidität_Steuer!X32</f>
        <v>0</v>
      </c>
      <c r="Z38" s="10">
        <f ca="1">HT_Liquidität_Steuer!Y32</f>
        <v>0</v>
      </c>
      <c r="AA38" s="22">
        <f ca="1">HT_Liquidität_Steuer!Z32</f>
        <v>0</v>
      </c>
      <c r="AB38" s="178">
        <f ca="1">HT_Liquidität_Steuer!AA32</f>
        <v>0</v>
      </c>
      <c r="AC38" s="178">
        <f ca="1">HT_Liquidität_Steuer!AB32</f>
        <v>0</v>
      </c>
      <c r="AD38" s="10">
        <f ca="1">HT_Liquidität_Steuer!AC32</f>
        <v>0</v>
      </c>
      <c r="AE38" s="22">
        <f ca="1">HT_Liquidität_Steuer!AD32</f>
        <v>0</v>
      </c>
      <c r="AF38" s="178">
        <f ca="1">HT_Liquidität_Steuer!AE32</f>
        <v>0</v>
      </c>
      <c r="AG38" s="178">
        <f ca="1">HT_Liquidität_Steuer!AF32</f>
        <v>0</v>
      </c>
      <c r="AH38" s="10">
        <f ca="1">HT_Liquidität_Steuer!AG32</f>
        <v>0</v>
      </c>
      <c r="AI38" s="22">
        <f ca="1">HT_Liquidität_Steuer!AH32</f>
        <v>0</v>
      </c>
      <c r="AJ38" s="178">
        <f ca="1">HT_Liquidität_Steuer!AI32</f>
        <v>0</v>
      </c>
      <c r="AK38" s="178">
        <f ca="1">HT_Liquidität_Steuer!AJ32</f>
        <v>0</v>
      </c>
      <c r="AL38" s="10">
        <f ca="1">HT_Liquidität_Steuer!AK32</f>
        <v>0</v>
      </c>
      <c r="AM38" s="22">
        <f t="shared" ca="1" si="3"/>
        <v>0</v>
      </c>
      <c r="AN38" s="543">
        <f ca="1">B38-AM38+HT_Liquidität_Steuer!AL10-HT_Liquidität_Steuer!AL16-HT_Liquidität_Steuer!AL20-HT_Liquidität_Steuer!AL24</f>
        <v>0</v>
      </c>
      <c r="AO38" s="547" t="s">
        <v>352</v>
      </c>
    </row>
    <row r="39" spans="1:41" s="2" customFormat="1" ht="12.75" x14ac:dyDescent="0.2">
      <c r="A39" s="569" t="s">
        <v>233</v>
      </c>
      <c r="B39" s="534"/>
      <c r="C39" s="22">
        <f>HT_Liquidität_Steuer!B26</f>
        <v>0</v>
      </c>
      <c r="D39" s="178">
        <f>HT_Liquidität_Steuer!C26</f>
        <v>0</v>
      </c>
      <c r="E39" s="178">
        <f>HT_Liquidität_Steuer!D26</f>
        <v>0</v>
      </c>
      <c r="F39" s="178">
        <f>HT_Liquidität_Steuer!E26</f>
        <v>0</v>
      </c>
      <c r="G39" s="178">
        <f>HT_Liquidität_Steuer!F26</f>
        <v>0</v>
      </c>
      <c r="H39" s="178">
        <f>HT_Liquidität_Steuer!G26</f>
        <v>0</v>
      </c>
      <c r="I39" s="178">
        <f>HT_Liquidität_Steuer!H26</f>
        <v>0</v>
      </c>
      <c r="J39" s="178">
        <f>HT_Liquidität_Steuer!I26</f>
        <v>0</v>
      </c>
      <c r="K39" s="178">
        <f>HT_Liquidität_Steuer!J26</f>
        <v>0</v>
      </c>
      <c r="L39" s="178">
        <f>HT_Liquidität_Steuer!K26</f>
        <v>0</v>
      </c>
      <c r="M39" s="178">
        <f>HT_Liquidität_Steuer!L26</f>
        <v>0</v>
      </c>
      <c r="N39" s="10">
        <f>HT_Liquidität_Steuer!M26</f>
        <v>0</v>
      </c>
      <c r="O39" s="22">
        <f>HT_Liquidität_Steuer!N26</f>
        <v>0</v>
      </c>
      <c r="P39" s="178">
        <f>HT_Liquidität_Steuer!O26</f>
        <v>0</v>
      </c>
      <c r="Q39" s="178">
        <f>HT_Liquidität_Steuer!P26</f>
        <v>0</v>
      </c>
      <c r="R39" s="178">
        <f>HT_Liquidität_Steuer!Q26</f>
        <v>0</v>
      </c>
      <c r="S39" s="178">
        <f>HT_Liquidität_Steuer!R26</f>
        <v>0</v>
      </c>
      <c r="T39" s="178">
        <f>HT_Liquidität_Steuer!S26</f>
        <v>0</v>
      </c>
      <c r="U39" s="178">
        <f>HT_Liquidität_Steuer!T26</f>
        <v>0</v>
      </c>
      <c r="V39" s="178">
        <f>HT_Liquidität_Steuer!U26</f>
        <v>0</v>
      </c>
      <c r="W39" s="178">
        <f>HT_Liquidität_Steuer!V26</f>
        <v>0</v>
      </c>
      <c r="X39" s="178">
        <f>HT_Liquidität_Steuer!W26</f>
        <v>0</v>
      </c>
      <c r="Y39" s="178">
        <f>HT_Liquidität_Steuer!X26</f>
        <v>0</v>
      </c>
      <c r="Z39" s="10">
        <f>HT_Liquidität_Steuer!Y26</f>
        <v>0</v>
      </c>
      <c r="AA39" s="22">
        <f>HT_Liquidität_Steuer!Z26</f>
        <v>0</v>
      </c>
      <c r="AB39" s="178">
        <f>HT_Liquidität_Steuer!AA26</f>
        <v>0</v>
      </c>
      <c r="AC39" s="178">
        <f>HT_Liquidität_Steuer!AB26</f>
        <v>0</v>
      </c>
      <c r="AD39" s="10">
        <f>HT_Liquidität_Steuer!AC26</f>
        <v>0</v>
      </c>
      <c r="AE39" s="22">
        <f>HT_Liquidität_Steuer!AD26</f>
        <v>0</v>
      </c>
      <c r="AF39" s="178">
        <f>HT_Liquidität_Steuer!AE26</f>
        <v>0</v>
      </c>
      <c r="AG39" s="178">
        <f>HT_Liquidität_Steuer!AF26</f>
        <v>0</v>
      </c>
      <c r="AH39" s="10">
        <f>HT_Liquidität_Steuer!AG26</f>
        <v>0</v>
      </c>
      <c r="AI39" s="22">
        <f>HT_Liquidität_Steuer!AH26</f>
        <v>0</v>
      </c>
      <c r="AJ39" s="178">
        <f>HT_Liquidität_Steuer!AI26</f>
        <v>0</v>
      </c>
      <c r="AK39" s="178">
        <f>HT_Liquidität_Steuer!AJ26</f>
        <v>0</v>
      </c>
      <c r="AL39" s="10">
        <f>HT_Liquidität_Steuer!AK26</f>
        <v>0</v>
      </c>
      <c r="AM39" s="22">
        <f t="shared" si="3"/>
        <v>0</v>
      </c>
      <c r="AN39" s="543">
        <f>HT_Liquidität_Steuer!AM25</f>
        <v>0</v>
      </c>
      <c r="AO39" s="547" t="s">
        <v>361</v>
      </c>
    </row>
    <row r="40" spans="1:41" s="2" customFormat="1" ht="12.75" x14ac:dyDescent="0.2">
      <c r="A40" s="569" t="s">
        <v>315</v>
      </c>
      <c r="B40" s="534">
        <f>IF(Art_BWA=Technik_Gültigkeit!$B$7,Bilanz!F77+Bilanz!F76,Bilanz!H77+Bilanz!H76)</f>
        <v>0</v>
      </c>
      <c r="C40" s="22">
        <f>IF(HT_Frühphase_Anker!B$14='Angaben zum Unternehmen'!$D$47,Finanzplan!$B40/'Angaben zum Unternehmen'!$E$47,0)</f>
        <v>0</v>
      </c>
      <c r="D40" s="178">
        <f>IF(C40=0,IF(HT_Frühphase_Anker!C$14='Angaben zum Unternehmen'!$D$47,Finanzplan!$B40/'Angaben zum Unternehmen'!$E$47,0),IF(SUM($C40:C40)=$B40,0,C40))</f>
        <v>0</v>
      </c>
      <c r="E40" s="178">
        <f>IF(D40=0,IF(HT_Frühphase_Anker!D$14='Angaben zum Unternehmen'!$D$47,Finanzplan!$B40/'Angaben zum Unternehmen'!$E$47,0),IF(SUM($C40:D40)=$B40,0,D40))</f>
        <v>0</v>
      </c>
      <c r="F40" s="178">
        <f>IF(E40=0,IF(HT_Frühphase_Anker!E$14='Angaben zum Unternehmen'!$D$47,Finanzplan!$B40/'Angaben zum Unternehmen'!$E$47,0),IF(SUM($C40:E40)=$B40,0,E40))</f>
        <v>0</v>
      </c>
      <c r="G40" s="178">
        <f>IF(F40=0,IF(HT_Frühphase_Anker!F$14='Angaben zum Unternehmen'!$D$47,Finanzplan!$B40/'Angaben zum Unternehmen'!$E$47,0),IF(SUM($C40:F40)=$B40,0,F40))</f>
        <v>0</v>
      </c>
      <c r="H40" s="178">
        <f>IF(G40=0,IF(HT_Frühphase_Anker!G$14='Angaben zum Unternehmen'!$D$47,Finanzplan!$B40/'Angaben zum Unternehmen'!$E$47,0),IF(SUM($C40:G40)=$B40,0,G40))</f>
        <v>0</v>
      </c>
      <c r="I40" s="178">
        <f>IF(H40=0,IF(HT_Frühphase_Anker!H$14='Angaben zum Unternehmen'!$D$47,Finanzplan!$B40/'Angaben zum Unternehmen'!$E$47,0),IF(SUM($C40:H40)=$B40,0,H40))</f>
        <v>0</v>
      </c>
      <c r="J40" s="178">
        <f>IF(I40=0,IF(HT_Frühphase_Anker!I$14='Angaben zum Unternehmen'!$D$47,Finanzplan!$B40/'Angaben zum Unternehmen'!$E$47,0),IF(SUM($C40:I40)=$B40,0,I40))</f>
        <v>0</v>
      </c>
      <c r="K40" s="178">
        <f>IF(J40=0,IF(HT_Frühphase_Anker!J$14='Angaben zum Unternehmen'!$D$47,Finanzplan!$B40/'Angaben zum Unternehmen'!$E$47,0),IF(SUM($C40:J40)=$B40,0,J40))</f>
        <v>0</v>
      </c>
      <c r="L40" s="178">
        <f>IF(K40=0,IF(HT_Frühphase_Anker!K$14='Angaben zum Unternehmen'!$D$47,Finanzplan!$B40/'Angaben zum Unternehmen'!$E$47,0),IF(SUM($C40:K40)=$B40,0,K40))</f>
        <v>0</v>
      </c>
      <c r="M40" s="178">
        <f>IF(L40=0,IF(HT_Frühphase_Anker!L$14='Angaben zum Unternehmen'!$D$47,Finanzplan!$B40/'Angaben zum Unternehmen'!$E$47,0),IF(SUM($C40:L40)=$B40,0,L40))</f>
        <v>0</v>
      </c>
      <c r="N40" s="10">
        <f>IF(M40=0,IF(HT_Frühphase_Anker!M$14='Angaben zum Unternehmen'!$D$47,Finanzplan!$B40/'Angaben zum Unternehmen'!$E$47,0),IF(SUM($C40:M40)=$B40,0,M40))</f>
        <v>0</v>
      </c>
      <c r="O40" s="22">
        <f>IF(N40=0,IF(HT_Frühphase_Anker!N$14='Angaben zum Unternehmen'!$D$47,Finanzplan!$B40/'Angaben zum Unternehmen'!$E$47,0),IF(SUM($C40:N40)=$B40,0,N40))</f>
        <v>0</v>
      </c>
      <c r="P40" s="178">
        <f>IF(O40=0,IF(HT_Frühphase_Anker!O$14='Angaben zum Unternehmen'!$D$47,Finanzplan!$B40/'Angaben zum Unternehmen'!$E$47,0),IF(SUM($C40:O40)=$B40,0,O40))</f>
        <v>0</v>
      </c>
      <c r="Q40" s="178">
        <f>IF(P40=0,IF(HT_Frühphase_Anker!P$14='Angaben zum Unternehmen'!$D$47,Finanzplan!$B40/'Angaben zum Unternehmen'!$E$47,0),IF(SUM($C40:P40)=$B40,0,P40))</f>
        <v>0</v>
      </c>
      <c r="R40" s="178">
        <f>IF(Q40=0,IF(HT_Frühphase_Anker!Q$14='Angaben zum Unternehmen'!$D$47,Finanzplan!$B40/'Angaben zum Unternehmen'!$E$47,0),IF(SUM($C40:Q40)=$B40,0,Q40))</f>
        <v>0</v>
      </c>
      <c r="S40" s="178">
        <f>IF(R40=0,IF(HT_Frühphase_Anker!R$14='Angaben zum Unternehmen'!$D$47,Finanzplan!$B40/'Angaben zum Unternehmen'!$E$47,0),IF(SUM($C40:R40)=$B40,0,R40))</f>
        <v>0</v>
      </c>
      <c r="T40" s="178">
        <f>IF(S40=0,IF(HT_Frühphase_Anker!S$14='Angaben zum Unternehmen'!$D$47,Finanzplan!$B40/'Angaben zum Unternehmen'!$E$47,0),IF(SUM($C40:S40)=$B40,0,S40))</f>
        <v>0</v>
      </c>
      <c r="U40" s="178">
        <f>IF(T40=0,IF(HT_Frühphase_Anker!T$14='Angaben zum Unternehmen'!$D$47,Finanzplan!$B40/'Angaben zum Unternehmen'!$E$47,0),IF(SUM($C40:T40)=$B40,0,T40))</f>
        <v>0</v>
      </c>
      <c r="V40" s="178">
        <f>IF(U40=0,IF(HT_Frühphase_Anker!U$14='Angaben zum Unternehmen'!$D$47,Finanzplan!$B40/'Angaben zum Unternehmen'!$E$47,0),IF(SUM($C40:U40)=$B40,0,U40))</f>
        <v>0</v>
      </c>
      <c r="W40" s="178">
        <f>IF(V40=0,IF(HT_Frühphase_Anker!V$14='Angaben zum Unternehmen'!$D$47,Finanzplan!$B40/'Angaben zum Unternehmen'!$E$47,0),IF(SUM($C40:V40)=$B40,0,V40))</f>
        <v>0</v>
      </c>
      <c r="X40" s="178">
        <f>IF(W40=0,IF(HT_Frühphase_Anker!W$14='Angaben zum Unternehmen'!$D$47,Finanzplan!$B40/'Angaben zum Unternehmen'!$E$47,0),IF(SUM($C40:W40)=$B40,0,W40))</f>
        <v>0</v>
      </c>
      <c r="Y40" s="178">
        <f>IF(X40=0,IF(HT_Frühphase_Anker!X$14='Angaben zum Unternehmen'!$D$47,Finanzplan!$B40/'Angaben zum Unternehmen'!$E$47,0),IF(SUM($C40:X40)=$B40,0,X40))</f>
        <v>0</v>
      </c>
      <c r="Z40" s="10">
        <f>IF(Y40=0,IF(HT_Frühphase_Anker!Y$14='Angaben zum Unternehmen'!$D$47,Finanzplan!$B40/'Angaben zum Unternehmen'!$E$47,0),IF(SUM($C40:Y40)=$B40,0,Y40))</f>
        <v>0</v>
      </c>
      <c r="AA40" s="22">
        <f>IF(Z40=0,IF(OR(HT_Frühphase_Anker!Z$14='Angaben zum Unternehmen'!$D$47,DATE(YEAR(HT_Frühphase_Anker!Z$14),MONTH(HT_Frühphase_Anker!Z$14)+1,DAY(HT_Frühphase_Anker!Z$14))='Angaben zum Unternehmen'!$D$47,DATE(YEAR(HT_Frühphase_Anker!Z$14),MONTH(HT_Frühphase_Anker!Z$14)+2,DAY(HT_Frühphase_Anker!Z$14))='Angaben zum Unternehmen'!$D$47),Finanzplan!$B40/'Angaben zum Unternehmen'!$E$47*ROUND(((HT_Frühphase_Anker!Z$15-'Angaben zum Unternehmen'!$D$47)/30),0),0),IF(SUM($C40:Z40)=$B40,0,Z40*IF(ROUND((HT_Frühphase_Anker!Z$16-(HT_Frühphase_Anker!Z$15-DATE(YEAR('Angaben zum Unternehmen'!$D$47),MONTH('Angaben zum Unternehmen'!$D$47)+'Angaben zum Unternehmen'!$E$47,0)))/30,0)&gt;ROUND(HT_Frühphase_Anker!Z$16/30,0),ROUND(HT_Frühphase_Anker!Z$16/30,0),ROUND((HT_Frühphase_Anker!Z$16-(HT_Frühphase_Anker!Y$15-DATE(YEAR('Angaben zum Unternehmen'!$D$47),MONTH('Angaben zum Unternehmen'!$D$47)+'Angaben zum Unternehmen'!$E$47,0)))/30,0))))</f>
        <v>0</v>
      </c>
      <c r="AB40" s="178">
        <f>IF(AA40=0,IF(OR(HT_Frühphase_Anker!AA$14='Angaben zum Unternehmen'!$D$47,DATE(YEAR(HT_Frühphase_Anker!AA$14),MONTH(HT_Frühphase_Anker!AA$14)+1,DAY(HT_Frühphase_Anker!AA$14))='Angaben zum Unternehmen'!$D$47,DATE(YEAR(HT_Frühphase_Anker!AA$14),MONTH(HT_Frühphase_Anker!AA$14)+2,DAY(HT_Frühphase_Anker!AA$14))='Angaben zum Unternehmen'!$D$47),Finanzplan!$B40/'Angaben zum Unternehmen'!$E$47*ROUND(((HT_Frühphase_Anker!AA$15-'Angaben zum Unternehmen'!$D$47)/30),0),0),IF(SUM($C40:AA40)=$B40,0,AA40*IF(ROUND((HT_Frühphase_Anker!AA$16-(HT_Frühphase_Anker!AA$15-DATE(YEAR('Angaben zum Unternehmen'!$D$47),MONTH('Angaben zum Unternehmen'!$D$47)+'Angaben zum Unternehmen'!$E$47,0)))/30,0)&gt;ROUND(HT_Frühphase_Anker!AA$16/30,0),ROUND(HT_Frühphase_Anker!AA$16/30,0),ROUND((HT_Frühphase_Anker!AA$16-(HT_Frühphase_Anker!Z$15-DATE(YEAR('Angaben zum Unternehmen'!$D$47),MONTH('Angaben zum Unternehmen'!$D$47)+'Angaben zum Unternehmen'!$E$47,0)))/30,0))))</f>
        <v>0</v>
      </c>
      <c r="AC40" s="178">
        <f>IF(AB40=0,IF(OR(HT_Frühphase_Anker!AB$14='Angaben zum Unternehmen'!$D$47,DATE(YEAR(HT_Frühphase_Anker!AB$14),MONTH(HT_Frühphase_Anker!AB$14)+1,DAY(HT_Frühphase_Anker!AB$14))='Angaben zum Unternehmen'!$D$47,DATE(YEAR(HT_Frühphase_Anker!AB$14),MONTH(HT_Frühphase_Anker!AB$14)+2,DAY(HT_Frühphase_Anker!AB$14))='Angaben zum Unternehmen'!$D$47),Finanzplan!$B40/'Angaben zum Unternehmen'!$E$47*ROUND(((HT_Frühphase_Anker!AB$15-'Angaben zum Unternehmen'!$D$47)/30),0),0),IF(SUM($C40:AB40)=$B40,0,AB40*IF(ROUND((HT_Frühphase_Anker!AB$16-(HT_Frühphase_Anker!AB$15-DATE(YEAR('Angaben zum Unternehmen'!$D$47),MONTH('Angaben zum Unternehmen'!$D$47)+'Angaben zum Unternehmen'!$E$47,0)))/30,0)&gt;ROUND(HT_Frühphase_Anker!AB$16/30,0),ROUND(HT_Frühphase_Anker!AB$16/30,0),ROUND((HT_Frühphase_Anker!AB$16-(HT_Frühphase_Anker!AA$15-DATE(YEAR('Angaben zum Unternehmen'!$D$47),MONTH('Angaben zum Unternehmen'!$D$47)+'Angaben zum Unternehmen'!$E$47,0)))/30,0))))</f>
        <v>0</v>
      </c>
      <c r="AD40" s="10">
        <f>IF(AC40=0,IF(OR(HT_Frühphase_Anker!AC$14='Angaben zum Unternehmen'!$D$47,DATE(YEAR(HT_Frühphase_Anker!AC$14),MONTH(HT_Frühphase_Anker!AC$14)+1,DAY(HT_Frühphase_Anker!AC$14))='Angaben zum Unternehmen'!$D$47,DATE(YEAR(HT_Frühphase_Anker!AC$14),MONTH(HT_Frühphase_Anker!AC$14)+2,DAY(HT_Frühphase_Anker!AC$14))='Angaben zum Unternehmen'!$D$47),Finanzplan!$B40/'Angaben zum Unternehmen'!$E$47*ROUND(((HT_Frühphase_Anker!AC$15-'Angaben zum Unternehmen'!$D$47)/30),0),0),IF(SUM($C40:AC40)=$B40,0,AC40*IF(ROUND((HT_Frühphase_Anker!AC$16-(HT_Frühphase_Anker!AC$15-DATE(YEAR('Angaben zum Unternehmen'!$D$47),MONTH('Angaben zum Unternehmen'!$D$47)+'Angaben zum Unternehmen'!$E$47,0)))/30,0)&gt;ROUND(HT_Frühphase_Anker!AC$16/30,0),ROUND(HT_Frühphase_Anker!AC$16/30,0),ROUND((HT_Frühphase_Anker!AC$16-(HT_Frühphase_Anker!AB$15-DATE(YEAR('Angaben zum Unternehmen'!$D$47),MONTH('Angaben zum Unternehmen'!$D$47)+'Angaben zum Unternehmen'!$E$47,0)))/30,0))))</f>
        <v>0</v>
      </c>
      <c r="AE40" s="22">
        <f>IF(AD40=0,IF(OR(HT_Frühphase_Anker!AD$14='Angaben zum Unternehmen'!$D$47,DATE(YEAR(HT_Frühphase_Anker!AD$14),MONTH(HT_Frühphase_Anker!AD$14)+1,DAY(HT_Frühphase_Anker!AD$14))='Angaben zum Unternehmen'!$D$47,DATE(YEAR(HT_Frühphase_Anker!AD$14),MONTH(HT_Frühphase_Anker!AD$14)+2,DAY(HT_Frühphase_Anker!AD$14))='Angaben zum Unternehmen'!$D$47),Finanzplan!$B40/'Angaben zum Unternehmen'!$E$47*ROUND(((HT_Frühphase_Anker!AD$15-'Angaben zum Unternehmen'!$D$47)/30),0),0),IF(SUM($C40:AD40)=$B40,0,AD40*IF(ROUND((HT_Frühphase_Anker!AD$16-(HT_Frühphase_Anker!AD$15-DATE(YEAR('Angaben zum Unternehmen'!$D$47),MONTH('Angaben zum Unternehmen'!$D$47)+'Angaben zum Unternehmen'!$E$47,0)))/30,0)&gt;ROUND(HT_Frühphase_Anker!AD$16/30,0),ROUND(HT_Frühphase_Anker!AD$16/30,0),ROUND((HT_Frühphase_Anker!AD$16-(HT_Frühphase_Anker!AC$15-DATE(YEAR('Angaben zum Unternehmen'!$D$47),MONTH('Angaben zum Unternehmen'!$D$47)+'Angaben zum Unternehmen'!$E$47,0)))/30,0))))</f>
        <v>0</v>
      </c>
      <c r="AF40" s="178">
        <f>IF(AE40=0,IF(OR(HT_Frühphase_Anker!AE$14='Angaben zum Unternehmen'!$D$47,DATE(YEAR(HT_Frühphase_Anker!AE$14),MONTH(HT_Frühphase_Anker!AE$14)+1,DAY(HT_Frühphase_Anker!AE$14))='Angaben zum Unternehmen'!$D$47,DATE(YEAR(HT_Frühphase_Anker!AE$14),MONTH(HT_Frühphase_Anker!AE$14)+2,DAY(HT_Frühphase_Anker!AE$14))='Angaben zum Unternehmen'!$D$47),Finanzplan!$B40/'Angaben zum Unternehmen'!$E$47*ROUND(((HT_Frühphase_Anker!AE$15-'Angaben zum Unternehmen'!$D$47)/30),0),0),IF(SUM($C40:AE40)=$B40,0,AE40*IF(ROUND((HT_Frühphase_Anker!AE$16-(HT_Frühphase_Anker!AE$15-DATE(YEAR('Angaben zum Unternehmen'!$D$47),MONTH('Angaben zum Unternehmen'!$D$47)+'Angaben zum Unternehmen'!$E$47,0)))/30,0)&gt;ROUND(HT_Frühphase_Anker!AE$16/30,0),ROUND(HT_Frühphase_Anker!AE$16/30,0),ROUND((HT_Frühphase_Anker!AE$16-(HT_Frühphase_Anker!AD$15-DATE(YEAR('Angaben zum Unternehmen'!$D$47),MONTH('Angaben zum Unternehmen'!$D$47)+'Angaben zum Unternehmen'!$E$47,0)))/30,0))))</f>
        <v>0</v>
      </c>
      <c r="AG40" s="178">
        <f>IF(AF40=0,IF(OR(HT_Frühphase_Anker!AF$14='Angaben zum Unternehmen'!$D$47,DATE(YEAR(HT_Frühphase_Anker!AF$14),MONTH(HT_Frühphase_Anker!AF$14)+1,DAY(HT_Frühphase_Anker!AF$14))='Angaben zum Unternehmen'!$D$47,DATE(YEAR(HT_Frühphase_Anker!AF$14),MONTH(HT_Frühphase_Anker!AF$14)+2,DAY(HT_Frühphase_Anker!AF$14))='Angaben zum Unternehmen'!$D$47),Finanzplan!$B40/'Angaben zum Unternehmen'!$E$47*ROUND(((HT_Frühphase_Anker!AF$15-'Angaben zum Unternehmen'!$D$47)/30),0),0),IF(SUM($C40:AF40)=$B40,0,AF40*IF(ROUND((HT_Frühphase_Anker!AF$16-(HT_Frühphase_Anker!AF$15-DATE(YEAR('Angaben zum Unternehmen'!$D$47),MONTH('Angaben zum Unternehmen'!$D$47)+'Angaben zum Unternehmen'!$E$47,0)))/30,0)&gt;ROUND(HT_Frühphase_Anker!AF$16/30,0),ROUND(HT_Frühphase_Anker!AF$16/30,0),ROUND((HT_Frühphase_Anker!AF$16-(HT_Frühphase_Anker!AE$15-DATE(YEAR('Angaben zum Unternehmen'!$D$47),MONTH('Angaben zum Unternehmen'!$D$47)+'Angaben zum Unternehmen'!$E$47,0)))/30,0))))</f>
        <v>0</v>
      </c>
      <c r="AH40" s="10">
        <f>IF(AG40=0,IF(OR(HT_Frühphase_Anker!AG$14='Angaben zum Unternehmen'!$D$47,DATE(YEAR(HT_Frühphase_Anker!AG$14),MONTH(HT_Frühphase_Anker!AG$14)+1,DAY(HT_Frühphase_Anker!AG$14))='Angaben zum Unternehmen'!$D$47,DATE(YEAR(HT_Frühphase_Anker!AG$14),MONTH(HT_Frühphase_Anker!AG$14)+2,DAY(HT_Frühphase_Anker!AG$14))='Angaben zum Unternehmen'!$D$47),Finanzplan!$B40/'Angaben zum Unternehmen'!$E$47*ROUND(((HT_Frühphase_Anker!AG$15-'Angaben zum Unternehmen'!$D$47)/30),0),0),IF(SUM($C40:AG40)=$B40,0,AG40*IF(ROUND((HT_Frühphase_Anker!AG$16-(HT_Frühphase_Anker!AG$15-DATE(YEAR('Angaben zum Unternehmen'!$D$47),MONTH('Angaben zum Unternehmen'!$D$47)+'Angaben zum Unternehmen'!$E$47,0)))/30,0)&gt;ROUND(HT_Frühphase_Anker!AG$16/30,0),ROUND(HT_Frühphase_Anker!AG$16/30,0),ROUND((HT_Frühphase_Anker!AG$16-(HT_Frühphase_Anker!AF$15-DATE(YEAR('Angaben zum Unternehmen'!$D$47),MONTH('Angaben zum Unternehmen'!$D$47)+'Angaben zum Unternehmen'!$E$47,0)))/30,0))))</f>
        <v>0</v>
      </c>
      <c r="AI40" s="22">
        <f>IF(AH40=0,IF(OR(HT_Frühphase_Anker!AH$14='Angaben zum Unternehmen'!$D$47,DATE(YEAR(HT_Frühphase_Anker!AH$14),MONTH(HT_Frühphase_Anker!AH$14)+1,DAY(HT_Frühphase_Anker!AH$14))='Angaben zum Unternehmen'!$D$47,DATE(YEAR(HT_Frühphase_Anker!AH$14),MONTH(HT_Frühphase_Anker!AH$14)+2,DAY(HT_Frühphase_Anker!AH$14))='Angaben zum Unternehmen'!$D$47),Finanzplan!$B40/'Angaben zum Unternehmen'!$E$47*ROUND(((HT_Frühphase_Anker!AH$15-'Angaben zum Unternehmen'!$D$47)/30),0),0),IF(SUM($C40:AH40)=$B40,0,AH40*IF(ROUND((HT_Frühphase_Anker!AH$16-(HT_Frühphase_Anker!AH$15-DATE(YEAR('Angaben zum Unternehmen'!$D$47),MONTH('Angaben zum Unternehmen'!$D$47)+'Angaben zum Unternehmen'!$E$47,0)))/30,0)&gt;ROUND(HT_Frühphase_Anker!AH$16/30,0),ROUND(HT_Frühphase_Anker!AH$16/30,0),ROUND((HT_Frühphase_Anker!AH$16-(HT_Frühphase_Anker!AG$15-DATE(YEAR('Angaben zum Unternehmen'!$D$47),MONTH('Angaben zum Unternehmen'!$D$47)+'Angaben zum Unternehmen'!$E$47,0)))/30,0))))</f>
        <v>0</v>
      </c>
      <c r="AJ40" s="178">
        <f>IF(AI40=0,IF(OR(HT_Frühphase_Anker!AI$14='Angaben zum Unternehmen'!$D$47,DATE(YEAR(HT_Frühphase_Anker!AI$14),MONTH(HT_Frühphase_Anker!AI$14)+1,DAY(HT_Frühphase_Anker!AI$14))='Angaben zum Unternehmen'!$D$47,DATE(YEAR(HT_Frühphase_Anker!AI$14),MONTH(HT_Frühphase_Anker!AI$14)+2,DAY(HT_Frühphase_Anker!AI$14))='Angaben zum Unternehmen'!$D$47),Finanzplan!$B40/'Angaben zum Unternehmen'!$E$47*ROUND(((HT_Frühphase_Anker!AI$15-'Angaben zum Unternehmen'!$D$47)/30),0),0),IF(SUM($C40:AI40)=$B40,0,AI40*IF(ROUND((HT_Frühphase_Anker!AI$16-(HT_Frühphase_Anker!AI$15-DATE(YEAR('Angaben zum Unternehmen'!$D$47),MONTH('Angaben zum Unternehmen'!$D$47)+'Angaben zum Unternehmen'!$E$47,0)))/30,0)&gt;ROUND(HT_Frühphase_Anker!AI$16/30,0),ROUND(HT_Frühphase_Anker!AI$16/30,0),ROUND((HT_Frühphase_Anker!AI$16-(HT_Frühphase_Anker!AH$15-DATE(YEAR('Angaben zum Unternehmen'!$D$47),MONTH('Angaben zum Unternehmen'!$D$47)+'Angaben zum Unternehmen'!$E$47,0)))/30,0))))</f>
        <v>0</v>
      </c>
      <c r="AK40" s="178">
        <f>IF(AJ40=0,IF(OR(HT_Frühphase_Anker!AJ$14='Angaben zum Unternehmen'!$D$47,DATE(YEAR(HT_Frühphase_Anker!AJ$14),MONTH(HT_Frühphase_Anker!AJ$14)+1,DAY(HT_Frühphase_Anker!AJ$14))='Angaben zum Unternehmen'!$D$47,DATE(YEAR(HT_Frühphase_Anker!AJ$14),MONTH(HT_Frühphase_Anker!AJ$14)+2,DAY(HT_Frühphase_Anker!AJ$14))='Angaben zum Unternehmen'!$D$47),Finanzplan!$B40/'Angaben zum Unternehmen'!$E$47*ROUND(((HT_Frühphase_Anker!AJ$15-'Angaben zum Unternehmen'!$D$47)/30),0),0),IF(SUM($C40:AJ40)=$B40,0,AJ40*IF(ROUND((HT_Frühphase_Anker!AJ$16-(HT_Frühphase_Anker!AJ$15-DATE(YEAR('Angaben zum Unternehmen'!$D$47),MONTH('Angaben zum Unternehmen'!$D$47)+'Angaben zum Unternehmen'!$E$47,0)))/30,0)&gt;ROUND(HT_Frühphase_Anker!AJ$16/30,0),ROUND(HT_Frühphase_Anker!AJ$16/30,0),ROUND((HT_Frühphase_Anker!AJ$16-(HT_Frühphase_Anker!AI$15-DATE(YEAR('Angaben zum Unternehmen'!$D$47),MONTH('Angaben zum Unternehmen'!$D$47)+'Angaben zum Unternehmen'!$E$47,0)))/30,0))))</f>
        <v>0</v>
      </c>
      <c r="AL40" s="10">
        <f>IF(AK40=0,IF(OR(HT_Frühphase_Anker!AK$14='Angaben zum Unternehmen'!$D$47,DATE(YEAR(HT_Frühphase_Anker!AK$14),MONTH(HT_Frühphase_Anker!AK$14)+1,DAY(HT_Frühphase_Anker!AK$14))='Angaben zum Unternehmen'!$D$47,DATE(YEAR(HT_Frühphase_Anker!AK$14),MONTH(HT_Frühphase_Anker!AK$14)+2,DAY(HT_Frühphase_Anker!AK$14))='Angaben zum Unternehmen'!$D$47),Finanzplan!$B40/'Angaben zum Unternehmen'!$E$47*ROUND(((HT_Frühphase_Anker!AK$15-'Angaben zum Unternehmen'!$D$47)/30),0),0),IF(SUM($C40:AK40)=$B40,0,AK40*IF(ROUND((HT_Frühphase_Anker!AK$16-(HT_Frühphase_Anker!AK$15-DATE(YEAR('Angaben zum Unternehmen'!$D$47),MONTH('Angaben zum Unternehmen'!$D$47)+'Angaben zum Unternehmen'!$E$47,0)))/30,0)&gt;ROUND(HT_Frühphase_Anker!AK$16/30,0),ROUND(HT_Frühphase_Anker!AK$16/30,0),ROUND((HT_Frühphase_Anker!AK$16-(HT_Frühphase_Anker!AJ$15-DATE(YEAR('Angaben zum Unternehmen'!$D$47),MONTH('Angaben zum Unternehmen'!$D$47)+'Angaben zum Unternehmen'!$E$47,0)))/30,0))))</f>
        <v>0</v>
      </c>
      <c r="AM40" s="22">
        <f t="shared" si="3"/>
        <v>0</v>
      </c>
      <c r="AN40" s="543">
        <f>B40-AM40+'Plan - Neutrales Ergebnis'!AL16+'Plan - Neutrales Ergebnis'!AM16+'Plan - Neutrales Ergebnis'!AN16+'Plan - Neutrales Ergebnis'!AO16+'Plan - Neutrales Ergebnis'!AP16-'Plan - Neutrales Ergebnis'!AL17-'Plan - Neutrales Ergebnis'!AM17-'Plan - Neutrales Ergebnis'!AN17-'Plan - Neutrales Ergebnis'!AO17-'Plan - Neutrales Ergebnis'!AP17</f>
        <v>0</v>
      </c>
      <c r="AO40" s="547" t="s">
        <v>361</v>
      </c>
    </row>
    <row r="41" spans="1:41" s="2" customFormat="1" ht="12.75" x14ac:dyDescent="0.2">
      <c r="A41" s="569" t="s">
        <v>316</v>
      </c>
      <c r="B41" s="534">
        <f>IF(Art_BWA=Technik_Gültigkeit!$B$7,Bilanz!F66+Bilanz!F65,Bilanz!H60+Bilanz!H59)</f>
        <v>0</v>
      </c>
      <c r="C41" s="22">
        <f>IF(HT_Frühphase_Anker!B$14='Angaben zum Unternehmen'!$D$48,Finanzplan!$B41/'Angaben zum Unternehmen'!$E$48,0)</f>
        <v>0</v>
      </c>
      <c r="D41" s="178">
        <f>IF(C41=0,IF(HT_Frühphase_Anker!C$14='Angaben zum Unternehmen'!$D$48,Finanzplan!$B41/'Angaben zum Unternehmen'!$E$48,0),IF(SUM($C41:C41)=$B41,0,C41))</f>
        <v>0</v>
      </c>
      <c r="E41" s="178">
        <f>IF(D41=0,IF(HT_Frühphase_Anker!D$14='Angaben zum Unternehmen'!$D$48,Finanzplan!$B41/'Angaben zum Unternehmen'!$E$48,0),IF(SUM($C41:D41)=$B41,0,D41))</f>
        <v>0</v>
      </c>
      <c r="F41" s="178">
        <f>IF(E41=0,IF(HT_Frühphase_Anker!E$14='Angaben zum Unternehmen'!$D$48,Finanzplan!$B41/'Angaben zum Unternehmen'!$E$48,0),IF(SUM($C41:E41)=$B41,0,E41))</f>
        <v>0</v>
      </c>
      <c r="G41" s="178">
        <f>IF(F41=0,IF(HT_Frühphase_Anker!F$14='Angaben zum Unternehmen'!$D$48,Finanzplan!$B41/'Angaben zum Unternehmen'!$E$48,0),IF(SUM($C41:F41)=$B41,0,F41))</f>
        <v>0</v>
      </c>
      <c r="H41" s="178">
        <f>IF(G41=0,IF(HT_Frühphase_Anker!G$14='Angaben zum Unternehmen'!$D$48,Finanzplan!$B41/'Angaben zum Unternehmen'!$E$48,0),IF(SUM($C41:G41)=$B41,0,G41))</f>
        <v>0</v>
      </c>
      <c r="I41" s="178">
        <f>IF(H41=0,IF(HT_Frühphase_Anker!H$14='Angaben zum Unternehmen'!$D$48,Finanzplan!$B41/'Angaben zum Unternehmen'!$E$48,0),IF(SUM($C41:H41)=$B41,0,H41))</f>
        <v>0</v>
      </c>
      <c r="J41" s="178">
        <f>IF(I41=0,IF(HT_Frühphase_Anker!I$14='Angaben zum Unternehmen'!$D$48,Finanzplan!$B41/'Angaben zum Unternehmen'!$E$48,0),IF(SUM($C41:I41)=$B41,0,I41))</f>
        <v>0</v>
      </c>
      <c r="K41" s="178">
        <f>IF(J41=0,IF(HT_Frühphase_Anker!J$14='Angaben zum Unternehmen'!$D$48,Finanzplan!$B41/'Angaben zum Unternehmen'!$E$48,0),IF(SUM($C41:J41)=$B41,0,J41))</f>
        <v>0</v>
      </c>
      <c r="L41" s="178">
        <f>IF(K41=0,IF(HT_Frühphase_Anker!K$14='Angaben zum Unternehmen'!$D$48,Finanzplan!$B41/'Angaben zum Unternehmen'!$E$48,0),IF(SUM($C41:K41)=$B41,0,K41))</f>
        <v>0</v>
      </c>
      <c r="M41" s="178">
        <f>IF(L41=0,IF(HT_Frühphase_Anker!L$14='Angaben zum Unternehmen'!$D$48,Finanzplan!$B41/'Angaben zum Unternehmen'!$E$48,0),IF(SUM($C41:L41)=$B41,0,L41))</f>
        <v>0</v>
      </c>
      <c r="N41" s="10">
        <f>IF(M41=0,IF(HT_Frühphase_Anker!M$14='Angaben zum Unternehmen'!$D$48,Finanzplan!$B41/'Angaben zum Unternehmen'!$E$48,0),IF(SUM($C41:M41)=$B41,0,M41))</f>
        <v>0</v>
      </c>
      <c r="O41" s="22">
        <f>IF(N41=0,IF(HT_Frühphase_Anker!N$14='Angaben zum Unternehmen'!$D$48,Finanzplan!$B41/'Angaben zum Unternehmen'!$E$48,0),IF(SUM($C41:N41)=$B41,0,N41))</f>
        <v>0</v>
      </c>
      <c r="P41" s="178">
        <f>IF(O41=0,IF(HT_Frühphase_Anker!O$14='Angaben zum Unternehmen'!$D$48,Finanzplan!$B41/'Angaben zum Unternehmen'!$E$48,0),IF(SUM($C41:O41)=$B41,0,O41))</f>
        <v>0</v>
      </c>
      <c r="Q41" s="178">
        <f>IF(P41=0,IF(HT_Frühphase_Anker!P$14='Angaben zum Unternehmen'!$D$48,Finanzplan!$B41/'Angaben zum Unternehmen'!$E$48,0),IF(SUM($C41:P41)=$B41,0,P41))</f>
        <v>0</v>
      </c>
      <c r="R41" s="178">
        <f>IF(Q41=0,IF(HT_Frühphase_Anker!Q$14='Angaben zum Unternehmen'!$D$48,Finanzplan!$B41/'Angaben zum Unternehmen'!$E$48,0),IF(SUM($C41:Q41)=$B41,0,Q41))</f>
        <v>0</v>
      </c>
      <c r="S41" s="178">
        <f>IF(R41=0,IF(HT_Frühphase_Anker!R$14='Angaben zum Unternehmen'!$D$48,Finanzplan!$B41/'Angaben zum Unternehmen'!$E$48,0),IF(SUM($C41:R41)=$B41,0,R41))</f>
        <v>0</v>
      </c>
      <c r="T41" s="178">
        <f>IF(S41=0,IF(HT_Frühphase_Anker!S$14='Angaben zum Unternehmen'!$D$48,Finanzplan!$B41/'Angaben zum Unternehmen'!$E$48,0),IF(SUM($C41:S41)=$B41,0,S41))</f>
        <v>0</v>
      </c>
      <c r="U41" s="178">
        <f>IF(T41=0,IF(HT_Frühphase_Anker!T$14='Angaben zum Unternehmen'!$D$48,Finanzplan!$B41/'Angaben zum Unternehmen'!$E$48,0),IF(SUM($C41:T41)=$B41,0,T41))</f>
        <v>0</v>
      </c>
      <c r="V41" s="178">
        <f>IF(U41=0,IF(HT_Frühphase_Anker!U$14='Angaben zum Unternehmen'!$D$48,Finanzplan!$B41/'Angaben zum Unternehmen'!$E$48,0),IF(SUM($C41:U41)=$B41,0,U41))</f>
        <v>0</v>
      </c>
      <c r="W41" s="178">
        <f>IF(V41=0,IF(HT_Frühphase_Anker!V$14='Angaben zum Unternehmen'!$D$48,Finanzplan!$B41/'Angaben zum Unternehmen'!$E$48,0),IF(SUM($C41:V41)=$B41,0,V41))</f>
        <v>0</v>
      </c>
      <c r="X41" s="178">
        <f>IF(W41=0,IF(HT_Frühphase_Anker!W$14='Angaben zum Unternehmen'!$D$48,Finanzplan!$B41/'Angaben zum Unternehmen'!$E$48,0),IF(SUM($C41:W41)=$B41,0,W41))</f>
        <v>0</v>
      </c>
      <c r="Y41" s="178">
        <f>IF(X41=0,IF(HT_Frühphase_Anker!X$14='Angaben zum Unternehmen'!$D$48,Finanzplan!$B41/'Angaben zum Unternehmen'!$E$48,0),IF(SUM($C41:X41)=$B41,0,X41))</f>
        <v>0</v>
      </c>
      <c r="Z41" s="10">
        <f>IF(Y41=0,IF(HT_Frühphase_Anker!Y$14='Angaben zum Unternehmen'!$D$48,Finanzplan!$B41/'Angaben zum Unternehmen'!$E$48,0),IF(SUM($C41:Y41)=$B41,0,Y41))</f>
        <v>0</v>
      </c>
      <c r="AA41" s="22">
        <f>IF(Z41=0,IF(OR(HT_Frühphase_Anker!Z$14='Angaben zum Unternehmen'!$D$48,DATE(YEAR(HT_Frühphase_Anker!Z$14),MONTH(HT_Frühphase_Anker!Z$14)+1,DAY(HT_Frühphase_Anker!Z$14))='Angaben zum Unternehmen'!$D$48,DATE(YEAR(HT_Frühphase_Anker!Z$14),MONTH(HT_Frühphase_Anker!Z$14)+2,DAY(HT_Frühphase_Anker!Z$14))='Angaben zum Unternehmen'!$D$48),Finanzplan!$B41/'Angaben zum Unternehmen'!$E$48*ROUND(((HT_Frühphase_Anker!Z$15-'Angaben zum Unternehmen'!$D$48)/30),0),0),IF(SUM($C41:Z41)=$B41,0,Z41*IF(ROUND((HT_Frühphase_Anker!Z$16-(HT_Frühphase_Anker!Z$15-DATE(YEAR('Angaben zum Unternehmen'!$D$48),MONTH('Angaben zum Unternehmen'!$D$48)+'Angaben zum Unternehmen'!$E$48,0)))/30,0)&gt;ROUND(HT_Frühphase_Anker!Z$16/30,0),ROUND(HT_Frühphase_Anker!Z$16/30,0),ROUND((HT_Frühphase_Anker!Z$16-(HT_Frühphase_Anker!Y$15-DATE(YEAR('Angaben zum Unternehmen'!$D$48),MONTH('Angaben zum Unternehmen'!$D$48)+'Angaben zum Unternehmen'!$E$48,0)))/30,0))))</f>
        <v>0</v>
      </c>
      <c r="AB41" s="178">
        <f>IF(AA41=0,IF(OR(HT_Frühphase_Anker!AA$14='Angaben zum Unternehmen'!$D$48,DATE(YEAR(HT_Frühphase_Anker!AA$14),MONTH(HT_Frühphase_Anker!AA$14)+1,DAY(HT_Frühphase_Anker!AA$14))='Angaben zum Unternehmen'!$D$48,DATE(YEAR(HT_Frühphase_Anker!AA$14),MONTH(HT_Frühphase_Anker!AA$14)+2,DAY(HT_Frühphase_Anker!AA$14))='Angaben zum Unternehmen'!$D$48),Finanzplan!$B41/'Angaben zum Unternehmen'!$E$48*ROUND(((HT_Frühphase_Anker!AA$15-'Angaben zum Unternehmen'!$D$48)/30),0),0),IF(SUM($C41:AA41)=$B41,0,AA41*IF(ROUND((HT_Frühphase_Anker!AA$16-(HT_Frühphase_Anker!AA$15-DATE(YEAR('Angaben zum Unternehmen'!$D$48),MONTH('Angaben zum Unternehmen'!$D$48)+'Angaben zum Unternehmen'!$E$48,0)))/30,0)&gt;ROUND(HT_Frühphase_Anker!AA$16/30,0),ROUND(HT_Frühphase_Anker!AA$16/30,0),ROUND((HT_Frühphase_Anker!AA$16-(HT_Frühphase_Anker!Z$15-DATE(YEAR('Angaben zum Unternehmen'!$D$48),MONTH('Angaben zum Unternehmen'!$D$48)+'Angaben zum Unternehmen'!$E$48,0)))/30,0))))</f>
        <v>0</v>
      </c>
      <c r="AC41" s="178">
        <f>IF(AB41=0,IF(OR(HT_Frühphase_Anker!AB$14='Angaben zum Unternehmen'!$D$48,DATE(YEAR(HT_Frühphase_Anker!AB$14),MONTH(HT_Frühphase_Anker!AB$14)+1,DAY(HT_Frühphase_Anker!AB$14))='Angaben zum Unternehmen'!$D$48,DATE(YEAR(HT_Frühphase_Anker!AB$14),MONTH(HT_Frühphase_Anker!AB$14)+2,DAY(HT_Frühphase_Anker!AB$14))='Angaben zum Unternehmen'!$D$48),Finanzplan!$B41/'Angaben zum Unternehmen'!$E$48*ROUND(((HT_Frühphase_Anker!AB$15-'Angaben zum Unternehmen'!$D$48)/30),0),0),IF(SUM($C41:AB41)=$B41,0,AB41*IF(ROUND((HT_Frühphase_Anker!AB$16-(HT_Frühphase_Anker!AB$15-DATE(YEAR('Angaben zum Unternehmen'!$D$48),MONTH('Angaben zum Unternehmen'!$D$48)+'Angaben zum Unternehmen'!$E$48,0)))/30,0)&gt;ROUND(HT_Frühphase_Anker!AB$16/30,0),ROUND(HT_Frühphase_Anker!AB$16/30,0),ROUND((HT_Frühphase_Anker!AB$16-(HT_Frühphase_Anker!AA$15-DATE(YEAR('Angaben zum Unternehmen'!$D$48),MONTH('Angaben zum Unternehmen'!$D$48)+'Angaben zum Unternehmen'!$E$48,0)))/30,0))))</f>
        <v>0</v>
      </c>
      <c r="AD41" s="10">
        <f>IF(AC41=0,IF(OR(HT_Frühphase_Anker!AC$14='Angaben zum Unternehmen'!$D$48,DATE(YEAR(HT_Frühphase_Anker!AC$14),MONTH(HT_Frühphase_Anker!AC$14)+1,DAY(HT_Frühphase_Anker!AC$14))='Angaben zum Unternehmen'!$D$48,DATE(YEAR(HT_Frühphase_Anker!AC$14),MONTH(HT_Frühphase_Anker!AC$14)+2,DAY(HT_Frühphase_Anker!AC$14))='Angaben zum Unternehmen'!$D$48),Finanzplan!$B41/'Angaben zum Unternehmen'!$E$48*ROUND(((HT_Frühphase_Anker!AC$15-'Angaben zum Unternehmen'!$D$48)/30),0),0),IF(SUM($C41:AC41)=$B41,0,AC41*IF(ROUND((HT_Frühphase_Anker!AC$16-(HT_Frühphase_Anker!AC$15-DATE(YEAR('Angaben zum Unternehmen'!$D$48),MONTH('Angaben zum Unternehmen'!$D$48)+'Angaben zum Unternehmen'!$E$48,0)))/30,0)&gt;ROUND(HT_Frühphase_Anker!AC$16/30,0),ROUND(HT_Frühphase_Anker!AC$16/30,0),ROUND((HT_Frühphase_Anker!AC$16-(HT_Frühphase_Anker!AB$15-DATE(YEAR('Angaben zum Unternehmen'!$D$48),MONTH('Angaben zum Unternehmen'!$D$48)+'Angaben zum Unternehmen'!$E$48,0)))/30,0))))</f>
        <v>0</v>
      </c>
      <c r="AE41" s="22">
        <f>IF(AD41=0,IF(OR(HT_Frühphase_Anker!AD$14='Angaben zum Unternehmen'!$D$48,DATE(YEAR(HT_Frühphase_Anker!AD$14),MONTH(HT_Frühphase_Anker!AD$14)+1,DAY(HT_Frühphase_Anker!AD$14))='Angaben zum Unternehmen'!$D$48,DATE(YEAR(HT_Frühphase_Anker!AD$14),MONTH(HT_Frühphase_Anker!AD$14)+2,DAY(HT_Frühphase_Anker!AD$14))='Angaben zum Unternehmen'!$D$48),Finanzplan!$B41/'Angaben zum Unternehmen'!$E$48*ROUND(((HT_Frühphase_Anker!AD$15-'Angaben zum Unternehmen'!$D$48)/30),0),0),IF(SUM($C41:AD41)=$B41,0,AD41*IF(ROUND((HT_Frühphase_Anker!AD$16-(HT_Frühphase_Anker!AD$15-DATE(YEAR('Angaben zum Unternehmen'!$D$48),MONTH('Angaben zum Unternehmen'!$D$48)+'Angaben zum Unternehmen'!$E$48,0)))/30,0)&gt;ROUND(HT_Frühphase_Anker!AD$16/30,0),ROUND(HT_Frühphase_Anker!AD$16/30,0),ROUND((HT_Frühphase_Anker!AD$16-(HT_Frühphase_Anker!AC$15-DATE(YEAR('Angaben zum Unternehmen'!$D$48),MONTH('Angaben zum Unternehmen'!$D$48)+'Angaben zum Unternehmen'!$E$48,0)))/30,0))))</f>
        <v>0</v>
      </c>
      <c r="AF41" s="178">
        <f>IF(AE41=0,IF(OR(HT_Frühphase_Anker!AE$14='Angaben zum Unternehmen'!$D$48,DATE(YEAR(HT_Frühphase_Anker!AE$14),MONTH(HT_Frühphase_Anker!AE$14)+1,DAY(HT_Frühphase_Anker!AE$14))='Angaben zum Unternehmen'!$D$48,DATE(YEAR(HT_Frühphase_Anker!AE$14),MONTH(HT_Frühphase_Anker!AE$14)+2,DAY(HT_Frühphase_Anker!AE$14))='Angaben zum Unternehmen'!$D$48),Finanzplan!$B41/'Angaben zum Unternehmen'!$E$48*ROUND(((HT_Frühphase_Anker!AE$15-'Angaben zum Unternehmen'!$D$48)/30),0),0),IF(SUM($C41:AE41)=$B41,0,AE41*IF(ROUND((HT_Frühphase_Anker!AE$16-(HT_Frühphase_Anker!AE$15-DATE(YEAR('Angaben zum Unternehmen'!$D$48),MONTH('Angaben zum Unternehmen'!$D$48)+'Angaben zum Unternehmen'!$E$48,0)))/30,0)&gt;ROUND(HT_Frühphase_Anker!AE$16/30,0),ROUND(HT_Frühphase_Anker!AE$16/30,0),ROUND((HT_Frühphase_Anker!AE$16-(HT_Frühphase_Anker!AD$15-DATE(YEAR('Angaben zum Unternehmen'!$D$48),MONTH('Angaben zum Unternehmen'!$D$48)+'Angaben zum Unternehmen'!$E$48,0)))/30,0))))</f>
        <v>0</v>
      </c>
      <c r="AG41" s="178">
        <f>IF(AF41=0,IF(OR(HT_Frühphase_Anker!AF$14='Angaben zum Unternehmen'!$D$48,DATE(YEAR(HT_Frühphase_Anker!AF$14),MONTH(HT_Frühphase_Anker!AF$14)+1,DAY(HT_Frühphase_Anker!AF$14))='Angaben zum Unternehmen'!$D$48,DATE(YEAR(HT_Frühphase_Anker!AF$14),MONTH(HT_Frühphase_Anker!AF$14)+2,DAY(HT_Frühphase_Anker!AF$14))='Angaben zum Unternehmen'!$D$48),Finanzplan!$B41/'Angaben zum Unternehmen'!$E$48*ROUND(((HT_Frühphase_Anker!AF$15-'Angaben zum Unternehmen'!$D$48)/30),0),0),IF(SUM($C41:AF41)=$B41,0,AF41*IF(ROUND((HT_Frühphase_Anker!AF$16-(HT_Frühphase_Anker!AF$15-DATE(YEAR('Angaben zum Unternehmen'!$D$48),MONTH('Angaben zum Unternehmen'!$D$48)+'Angaben zum Unternehmen'!$E$48,0)))/30,0)&gt;ROUND(HT_Frühphase_Anker!AF$16/30,0),ROUND(HT_Frühphase_Anker!AF$16/30,0),ROUND((HT_Frühphase_Anker!AF$16-(HT_Frühphase_Anker!AE$15-DATE(YEAR('Angaben zum Unternehmen'!$D$48),MONTH('Angaben zum Unternehmen'!$D$48)+'Angaben zum Unternehmen'!$E$48,0)))/30,0))))</f>
        <v>0</v>
      </c>
      <c r="AH41" s="10">
        <f>IF(AG41=0,IF(OR(HT_Frühphase_Anker!AG$14='Angaben zum Unternehmen'!$D$48,DATE(YEAR(HT_Frühphase_Anker!AG$14),MONTH(HT_Frühphase_Anker!AG$14)+1,DAY(HT_Frühphase_Anker!AG$14))='Angaben zum Unternehmen'!$D$48,DATE(YEAR(HT_Frühphase_Anker!AG$14),MONTH(HT_Frühphase_Anker!AG$14)+2,DAY(HT_Frühphase_Anker!AG$14))='Angaben zum Unternehmen'!$D$48),Finanzplan!$B41/'Angaben zum Unternehmen'!$E$48*ROUND(((HT_Frühphase_Anker!AG$15-'Angaben zum Unternehmen'!$D$48)/30),0),0),IF(SUM($C41:AG41)=$B41,0,AG41*IF(ROUND((HT_Frühphase_Anker!AG$16-(HT_Frühphase_Anker!AG$15-DATE(YEAR('Angaben zum Unternehmen'!$D$48),MONTH('Angaben zum Unternehmen'!$D$48)+'Angaben zum Unternehmen'!$E$48,0)))/30,0)&gt;ROUND(HT_Frühphase_Anker!AG$16/30,0),ROUND(HT_Frühphase_Anker!AG$16/30,0),ROUND((HT_Frühphase_Anker!AG$16-(HT_Frühphase_Anker!AF$15-DATE(YEAR('Angaben zum Unternehmen'!$D$48),MONTH('Angaben zum Unternehmen'!$D$48)+'Angaben zum Unternehmen'!$E$48,0)))/30,0))))</f>
        <v>0</v>
      </c>
      <c r="AI41" s="22">
        <f>IF(AH41=0,IF(OR(HT_Frühphase_Anker!AH$14='Angaben zum Unternehmen'!$D$48,DATE(YEAR(HT_Frühphase_Anker!AH$14),MONTH(HT_Frühphase_Anker!AH$14)+1,DAY(HT_Frühphase_Anker!AH$14))='Angaben zum Unternehmen'!$D$48,DATE(YEAR(HT_Frühphase_Anker!AH$14),MONTH(HT_Frühphase_Anker!AH$14)+2,DAY(HT_Frühphase_Anker!AH$14))='Angaben zum Unternehmen'!$D$48),Finanzplan!$B41/'Angaben zum Unternehmen'!$E$48*ROUND(((HT_Frühphase_Anker!AH$15-'Angaben zum Unternehmen'!$D$48)/30),0),0),IF(SUM($C41:AH41)=$B41,0,AH41*IF(ROUND((HT_Frühphase_Anker!AH$16-(HT_Frühphase_Anker!AH$15-DATE(YEAR('Angaben zum Unternehmen'!$D$48),MONTH('Angaben zum Unternehmen'!$D$48)+'Angaben zum Unternehmen'!$E$48,0)))/30,0)&gt;ROUND(HT_Frühphase_Anker!AH$16/30,0),ROUND(HT_Frühphase_Anker!AH$16/30,0),ROUND((HT_Frühphase_Anker!AH$16-(HT_Frühphase_Anker!AG$15-DATE(YEAR('Angaben zum Unternehmen'!$D$48),MONTH('Angaben zum Unternehmen'!$D$48)+'Angaben zum Unternehmen'!$E$48,0)))/30,0))))</f>
        <v>0</v>
      </c>
      <c r="AJ41" s="178">
        <f>IF(AI41=0,IF(OR(HT_Frühphase_Anker!AI$14='Angaben zum Unternehmen'!$D$48,DATE(YEAR(HT_Frühphase_Anker!AI$14),MONTH(HT_Frühphase_Anker!AI$14)+1,DAY(HT_Frühphase_Anker!AI$14))='Angaben zum Unternehmen'!$D$48,DATE(YEAR(HT_Frühphase_Anker!AI$14),MONTH(HT_Frühphase_Anker!AI$14)+2,DAY(HT_Frühphase_Anker!AI$14))='Angaben zum Unternehmen'!$D$48),Finanzplan!$B41/'Angaben zum Unternehmen'!$E$48*ROUND(((HT_Frühphase_Anker!AI$15-'Angaben zum Unternehmen'!$D$48)/30),0),0),IF(SUM($C41:AI41)=$B41,0,AI41*IF(ROUND((HT_Frühphase_Anker!AI$16-(HT_Frühphase_Anker!AI$15-DATE(YEAR('Angaben zum Unternehmen'!$D$48),MONTH('Angaben zum Unternehmen'!$D$48)+'Angaben zum Unternehmen'!$E$48,0)))/30,0)&gt;ROUND(HT_Frühphase_Anker!AI$16/30,0),ROUND(HT_Frühphase_Anker!AI$16/30,0),ROUND((HT_Frühphase_Anker!AI$16-(HT_Frühphase_Anker!AH$15-DATE(YEAR('Angaben zum Unternehmen'!$D$48),MONTH('Angaben zum Unternehmen'!$D$48)+'Angaben zum Unternehmen'!$E$48,0)))/30,0))))</f>
        <v>0</v>
      </c>
      <c r="AK41" s="178">
        <f>IF(AJ41=0,IF(OR(HT_Frühphase_Anker!AJ$14='Angaben zum Unternehmen'!$D$48,DATE(YEAR(HT_Frühphase_Anker!AJ$14),MONTH(HT_Frühphase_Anker!AJ$14)+1,DAY(HT_Frühphase_Anker!AJ$14))='Angaben zum Unternehmen'!$D$48,DATE(YEAR(HT_Frühphase_Anker!AJ$14),MONTH(HT_Frühphase_Anker!AJ$14)+2,DAY(HT_Frühphase_Anker!AJ$14))='Angaben zum Unternehmen'!$D$48),Finanzplan!$B41/'Angaben zum Unternehmen'!$E$48*ROUND(((HT_Frühphase_Anker!AJ$15-'Angaben zum Unternehmen'!$D$48)/30),0),0),IF(SUM($C41:AJ41)=$B41,0,AJ41*IF(ROUND((HT_Frühphase_Anker!AJ$16-(HT_Frühphase_Anker!AJ$15-DATE(YEAR('Angaben zum Unternehmen'!$D$48),MONTH('Angaben zum Unternehmen'!$D$48)+'Angaben zum Unternehmen'!$E$48,0)))/30,0)&gt;ROUND(HT_Frühphase_Anker!AJ$16/30,0),ROUND(HT_Frühphase_Anker!AJ$16/30,0),ROUND((HT_Frühphase_Anker!AJ$16-(HT_Frühphase_Anker!AI$15-DATE(YEAR('Angaben zum Unternehmen'!$D$48),MONTH('Angaben zum Unternehmen'!$D$48)+'Angaben zum Unternehmen'!$E$48,0)))/30,0))))</f>
        <v>0</v>
      </c>
      <c r="AL41" s="10">
        <f>IF(AK41=0,IF(OR(HT_Frühphase_Anker!AK$14='Angaben zum Unternehmen'!$D$48,DATE(YEAR(HT_Frühphase_Anker!AK$14),MONTH(HT_Frühphase_Anker!AK$14)+1,DAY(HT_Frühphase_Anker!AK$14))='Angaben zum Unternehmen'!$D$48,DATE(YEAR(HT_Frühphase_Anker!AK$14),MONTH(HT_Frühphase_Anker!AK$14)+2,DAY(HT_Frühphase_Anker!AK$14))='Angaben zum Unternehmen'!$D$48),Finanzplan!$B41/'Angaben zum Unternehmen'!$E$48*ROUND(((HT_Frühphase_Anker!AK$15-'Angaben zum Unternehmen'!$D$48)/30),0),0),IF(SUM($C41:AK41)=$B41,0,AK41*IF(ROUND((HT_Frühphase_Anker!AK$16-(HT_Frühphase_Anker!AK$15-DATE(YEAR('Angaben zum Unternehmen'!$D$48),MONTH('Angaben zum Unternehmen'!$D$48)+'Angaben zum Unternehmen'!$E$48,0)))/30,0)&gt;ROUND(HT_Frühphase_Anker!AK$16/30,0),ROUND(HT_Frühphase_Anker!AK$16/30,0),ROUND((HT_Frühphase_Anker!AK$16-(HT_Frühphase_Anker!AJ$15-DATE(YEAR('Angaben zum Unternehmen'!$D$48),MONTH('Angaben zum Unternehmen'!$D$48)+'Angaben zum Unternehmen'!$E$48,0)))/30,0))))</f>
        <v>0</v>
      </c>
      <c r="AM41" s="22">
        <f t="shared" si="3"/>
        <v>0</v>
      </c>
      <c r="AN41" s="543">
        <f>B41-AM41</f>
        <v>0</v>
      </c>
      <c r="AO41" s="547" t="s">
        <v>51</v>
      </c>
    </row>
    <row r="42" spans="1:41" s="2" customFormat="1" ht="12.75" x14ac:dyDescent="0.2">
      <c r="A42" s="569" t="s">
        <v>317</v>
      </c>
      <c r="B42" s="534">
        <f>IF(Art_BWA=Technik_Gültigkeit!$B$7,Bilanz!F60+Bilanz!F59,Bilanz!H60+Bilanz!H59)</f>
        <v>0</v>
      </c>
      <c r="C42" s="22">
        <f>IF(HT_Frühphase_Anker!B$14='Angaben zum Unternehmen'!$D$49,Finanzplan!$B42/'Angaben zum Unternehmen'!$E$49,0)</f>
        <v>0</v>
      </c>
      <c r="D42" s="178">
        <f>IF(C42=0,IF(HT_Frühphase_Anker!C$14='Angaben zum Unternehmen'!$D$49,Finanzplan!$B42/'Angaben zum Unternehmen'!$E$49,0),IF(SUM($C42:C42)=$B42,0,C42))</f>
        <v>0</v>
      </c>
      <c r="E42" s="178">
        <f>IF(D42=0,IF(HT_Frühphase_Anker!D$14='Angaben zum Unternehmen'!$D$49,Finanzplan!$B42/'Angaben zum Unternehmen'!$E$49,0),IF(SUM($C42:D42)=$B42,0,D42))</f>
        <v>0</v>
      </c>
      <c r="F42" s="178">
        <f>IF(E42=0,IF(HT_Frühphase_Anker!E$14='Angaben zum Unternehmen'!$D$49,Finanzplan!$B42/'Angaben zum Unternehmen'!$E$49,0),IF(SUM($C42:E42)=$B42,0,E42))</f>
        <v>0</v>
      </c>
      <c r="G42" s="178">
        <f>IF(F42=0,IF(HT_Frühphase_Anker!F$14='Angaben zum Unternehmen'!$D$49,Finanzplan!$B42/'Angaben zum Unternehmen'!$E$49,0),IF(SUM($C42:F42)=$B42,0,F42))</f>
        <v>0</v>
      </c>
      <c r="H42" s="178">
        <f>IF(G42=0,IF(HT_Frühphase_Anker!G$14='Angaben zum Unternehmen'!$D$49,Finanzplan!$B42/'Angaben zum Unternehmen'!$E$49,0),IF(SUM($C42:G42)=$B42,0,G42))</f>
        <v>0</v>
      </c>
      <c r="I42" s="178">
        <f>IF(H42=0,IF(HT_Frühphase_Anker!H$14='Angaben zum Unternehmen'!$D$49,Finanzplan!$B42/'Angaben zum Unternehmen'!$E$49,0),IF(SUM($C42:H42)=$B42,0,H42))</f>
        <v>0</v>
      </c>
      <c r="J42" s="178">
        <f>IF(I42=0,IF(HT_Frühphase_Anker!I$14='Angaben zum Unternehmen'!$D$49,Finanzplan!$B42/'Angaben zum Unternehmen'!$E$49,0),IF(SUM($C42:I42)=$B42,0,I42))</f>
        <v>0</v>
      </c>
      <c r="K42" s="178">
        <f>IF(J42=0,IF(HT_Frühphase_Anker!J$14='Angaben zum Unternehmen'!$D$49,Finanzplan!$B42/'Angaben zum Unternehmen'!$E$49,0),IF(SUM($C42:J42)=$B42,0,J42))</f>
        <v>0</v>
      </c>
      <c r="L42" s="178">
        <f>IF(K42=0,IF(HT_Frühphase_Anker!K$14='Angaben zum Unternehmen'!$D$49,Finanzplan!$B42/'Angaben zum Unternehmen'!$E$49,0),IF(SUM($C42:K42)=$B42,0,K42))</f>
        <v>0</v>
      </c>
      <c r="M42" s="178">
        <f>IF(L42=0,IF(HT_Frühphase_Anker!L$14='Angaben zum Unternehmen'!$D$49,Finanzplan!$B42/'Angaben zum Unternehmen'!$E$49,0),IF(SUM($C42:L42)=$B42,0,L42))</f>
        <v>0</v>
      </c>
      <c r="N42" s="10">
        <f>IF(M42=0,IF(HT_Frühphase_Anker!M$14='Angaben zum Unternehmen'!$D$49,Finanzplan!$B42/'Angaben zum Unternehmen'!$E$49,0),IF(SUM($C42:M42)=$B42,0,M42))</f>
        <v>0</v>
      </c>
      <c r="O42" s="22">
        <f>IF(N42=0,IF(HT_Frühphase_Anker!N$14='Angaben zum Unternehmen'!$D$49,Finanzplan!$B42/'Angaben zum Unternehmen'!$E$49,0),IF(SUM($C42:N42)=$B42,0,N42))</f>
        <v>0</v>
      </c>
      <c r="P42" s="178">
        <f>IF(O42=0,IF(HT_Frühphase_Anker!O$14='Angaben zum Unternehmen'!$D$49,Finanzplan!$B42/'Angaben zum Unternehmen'!$E$49,0),IF(SUM($C42:O42)=$B42,0,O42))</f>
        <v>0</v>
      </c>
      <c r="Q42" s="178">
        <f>IF(P42=0,IF(HT_Frühphase_Anker!P$14='Angaben zum Unternehmen'!$D$49,Finanzplan!$B42/'Angaben zum Unternehmen'!$E$49,0),IF(SUM($C42:P42)=$B42,0,P42))</f>
        <v>0</v>
      </c>
      <c r="R42" s="178">
        <f>IF(Q42=0,IF(HT_Frühphase_Anker!Q$14='Angaben zum Unternehmen'!$D$49,Finanzplan!$B42/'Angaben zum Unternehmen'!$E$49,0),IF(SUM($C42:Q42)=$B42,0,Q42))</f>
        <v>0</v>
      </c>
      <c r="S42" s="178">
        <f>IF(R42=0,IF(HT_Frühphase_Anker!R$14='Angaben zum Unternehmen'!$D$49,Finanzplan!$B42/'Angaben zum Unternehmen'!$E$49,0),IF(SUM($C42:R42)=$B42,0,R42))</f>
        <v>0</v>
      </c>
      <c r="T42" s="178">
        <f>IF(S42=0,IF(HT_Frühphase_Anker!S$14='Angaben zum Unternehmen'!$D$49,Finanzplan!$B42/'Angaben zum Unternehmen'!$E$49,0),IF(SUM($C42:S42)=$B42,0,S42))</f>
        <v>0</v>
      </c>
      <c r="U42" s="178">
        <f>IF(T42=0,IF(HT_Frühphase_Anker!T$14='Angaben zum Unternehmen'!$D$49,Finanzplan!$B42/'Angaben zum Unternehmen'!$E$49,0),IF(SUM($C42:T42)=$B42,0,T42))</f>
        <v>0</v>
      </c>
      <c r="V42" s="178">
        <f>IF(U42=0,IF(HT_Frühphase_Anker!U$14='Angaben zum Unternehmen'!$D$49,Finanzplan!$B42/'Angaben zum Unternehmen'!$E$49,0),IF(SUM($C42:U42)=$B42,0,U42))</f>
        <v>0</v>
      </c>
      <c r="W42" s="178">
        <f>IF(V42=0,IF(HT_Frühphase_Anker!V$14='Angaben zum Unternehmen'!$D$49,Finanzplan!$B42/'Angaben zum Unternehmen'!$E$49,0),IF(SUM($C42:V42)=$B42,0,V42))</f>
        <v>0</v>
      </c>
      <c r="X42" s="178">
        <f>IF(W42=0,IF(HT_Frühphase_Anker!W$14='Angaben zum Unternehmen'!$D$49,Finanzplan!$B42/'Angaben zum Unternehmen'!$E$49,0),IF(SUM($C42:W42)=$B42,0,W42))</f>
        <v>0</v>
      </c>
      <c r="Y42" s="178">
        <f>IF(X42=0,IF(HT_Frühphase_Anker!X$14='Angaben zum Unternehmen'!$D$49,Finanzplan!$B42/'Angaben zum Unternehmen'!$E$49,0),IF(SUM($C42:X42)=$B42,0,X42))</f>
        <v>0</v>
      </c>
      <c r="Z42" s="10">
        <f>IF(Y42=0,IF(HT_Frühphase_Anker!Y$14='Angaben zum Unternehmen'!$D$49,Finanzplan!$B42/'Angaben zum Unternehmen'!$E$49,0),IF(SUM($C42:Y42)=$B42,0,Y42))</f>
        <v>0</v>
      </c>
      <c r="AA42" s="22">
        <f>IF(Z42=0,IF(OR(HT_Frühphase_Anker!Z$14='Angaben zum Unternehmen'!$D$49,DATE(YEAR(HT_Frühphase_Anker!Z$14),MONTH(HT_Frühphase_Anker!Z$14)+1,DAY(HT_Frühphase_Anker!Z$14))='Angaben zum Unternehmen'!$D$49,DATE(YEAR(HT_Frühphase_Anker!Z$14),MONTH(HT_Frühphase_Anker!Z$14)+2,DAY(HT_Frühphase_Anker!Z$14))='Angaben zum Unternehmen'!$D$49),Finanzplan!$B42/'Angaben zum Unternehmen'!$E$49*ROUND(((HT_Frühphase_Anker!Z$15-'Angaben zum Unternehmen'!$D$49)/30),0),0),IF(SUM($C42:Z42)=$B42,0,Z42*IF(ROUND((HT_Frühphase_Anker!Z$16-(HT_Frühphase_Anker!Z$15-DATE(YEAR('Angaben zum Unternehmen'!$D$49),MONTH('Angaben zum Unternehmen'!$D$49)+'Angaben zum Unternehmen'!$E$49,0)))/30,0)&gt;ROUND(HT_Frühphase_Anker!Z$16/30,0),ROUND(HT_Frühphase_Anker!Z$16/30,0),ROUND((HT_Frühphase_Anker!Z$16-(HT_Frühphase_Anker!Y$15-DATE(YEAR('Angaben zum Unternehmen'!$D$49),MONTH('Angaben zum Unternehmen'!$D$49)+'Angaben zum Unternehmen'!$E$49,0)))/30,0))))</f>
        <v>0</v>
      </c>
      <c r="AB42" s="178">
        <f>IF(AA42=0,IF(OR(HT_Frühphase_Anker!AA$14='Angaben zum Unternehmen'!$D$49,DATE(YEAR(HT_Frühphase_Anker!AA$14),MONTH(HT_Frühphase_Anker!AA$14)+1,DAY(HT_Frühphase_Anker!AA$14))='Angaben zum Unternehmen'!$D$49,DATE(YEAR(HT_Frühphase_Anker!AA$14),MONTH(HT_Frühphase_Anker!AA$14)+2,DAY(HT_Frühphase_Anker!AA$14))='Angaben zum Unternehmen'!$D$49),Finanzplan!$B42/'Angaben zum Unternehmen'!$E$49*ROUND(((HT_Frühphase_Anker!AA$15-'Angaben zum Unternehmen'!$D$49)/30),0),0),IF(SUM($C42:AA42)=$B42,0,AA42*IF(ROUND((HT_Frühphase_Anker!AA$16-(HT_Frühphase_Anker!AA$15-DATE(YEAR('Angaben zum Unternehmen'!$D$49),MONTH('Angaben zum Unternehmen'!$D$49)+'Angaben zum Unternehmen'!$E$49,0)))/30,0)&gt;ROUND(HT_Frühphase_Anker!AA$16/30,0),ROUND(HT_Frühphase_Anker!AA$16/30,0),ROUND((HT_Frühphase_Anker!AA$16-(HT_Frühphase_Anker!Z$15-DATE(YEAR('Angaben zum Unternehmen'!$D$49),MONTH('Angaben zum Unternehmen'!$D$49)+'Angaben zum Unternehmen'!$E$49,0)))/30,0))))</f>
        <v>0</v>
      </c>
      <c r="AC42" s="178">
        <f>IF(AB42=0,IF(OR(HT_Frühphase_Anker!AB$14='Angaben zum Unternehmen'!$D$49,DATE(YEAR(HT_Frühphase_Anker!AB$14),MONTH(HT_Frühphase_Anker!AB$14)+1,DAY(HT_Frühphase_Anker!AB$14))='Angaben zum Unternehmen'!$D$49,DATE(YEAR(HT_Frühphase_Anker!AB$14),MONTH(HT_Frühphase_Anker!AB$14)+2,DAY(HT_Frühphase_Anker!AB$14))='Angaben zum Unternehmen'!$D$49),Finanzplan!$B42/'Angaben zum Unternehmen'!$E$49*ROUND(((HT_Frühphase_Anker!AB$15-'Angaben zum Unternehmen'!$D$49)/30),0),0),IF(SUM($C42:AB42)=$B42,0,AB42*IF(ROUND((HT_Frühphase_Anker!AB$16-(HT_Frühphase_Anker!AB$15-DATE(YEAR('Angaben zum Unternehmen'!$D$49),MONTH('Angaben zum Unternehmen'!$D$49)+'Angaben zum Unternehmen'!$E$49,0)))/30,0)&gt;ROUND(HT_Frühphase_Anker!AB$16/30,0),ROUND(HT_Frühphase_Anker!AB$16/30,0),ROUND((HT_Frühphase_Anker!AB$16-(HT_Frühphase_Anker!AA$15-DATE(YEAR('Angaben zum Unternehmen'!$D$49),MONTH('Angaben zum Unternehmen'!$D$49)+'Angaben zum Unternehmen'!$E$49,0)))/30,0))))</f>
        <v>0</v>
      </c>
      <c r="AD42" s="10">
        <f>IF(AC42=0,IF(OR(HT_Frühphase_Anker!AC$14='Angaben zum Unternehmen'!$D$49,DATE(YEAR(HT_Frühphase_Anker!AC$14),MONTH(HT_Frühphase_Anker!AC$14)+1,DAY(HT_Frühphase_Anker!AC$14))='Angaben zum Unternehmen'!$D$49,DATE(YEAR(HT_Frühphase_Anker!AC$14),MONTH(HT_Frühphase_Anker!AC$14)+2,DAY(HT_Frühphase_Anker!AC$14))='Angaben zum Unternehmen'!$D$49),Finanzplan!$B42/'Angaben zum Unternehmen'!$E$49*ROUND(((HT_Frühphase_Anker!AC$15-'Angaben zum Unternehmen'!$D$49)/30),0),0),IF(SUM($C42:AC42)=$B42,0,AC42*IF(ROUND((HT_Frühphase_Anker!AC$16-(HT_Frühphase_Anker!AC$15-DATE(YEAR('Angaben zum Unternehmen'!$D$49),MONTH('Angaben zum Unternehmen'!$D$49)+'Angaben zum Unternehmen'!$E$49,0)))/30,0)&gt;ROUND(HT_Frühphase_Anker!AC$16/30,0),ROUND(HT_Frühphase_Anker!AC$16/30,0),ROUND((HT_Frühphase_Anker!AC$16-(HT_Frühphase_Anker!AB$15-DATE(YEAR('Angaben zum Unternehmen'!$D$49),MONTH('Angaben zum Unternehmen'!$D$49)+'Angaben zum Unternehmen'!$E$49,0)))/30,0))))</f>
        <v>0</v>
      </c>
      <c r="AE42" s="22">
        <f>IF(AD42=0,IF(OR(HT_Frühphase_Anker!AD$14='Angaben zum Unternehmen'!$D$49,DATE(YEAR(HT_Frühphase_Anker!AD$14),MONTH(HT_Frühphase_Anker!AD$14)+1,DAY(HT_Frühphase_Anker!AD$14))='Angaben zum Unternehmen'!$D$49,DATE(YEAR(HT_Frühphase_Anker!AD$14),MONTH(HT_Frühphase_Anker!AD$14)+2,DAY(HT_Frühphase_Anker!AD$14))='Angaben zum Unternehmen'!$D$49),Finanzplan!$B42/'Angaben zum Unternehmen'!$E$49*ROUND(((HT_Frühphase_Anker!AD$15-'Angaben zum Unternehmen'!$D$49)/30),0),0),IF(SUM($C42:AD42)=$B42,0,AD42*IF(ROUND((HT_Frühphase_Anker!AD$16-(HT_Frühphase_Anker!AD$15-DATE(YEAR('Angaben zum Unternehmen'!$D$49),MONTH('Angaben zum Unternehmen'!$D$49)+'Angaben zum Unternehmen'!$E$49,0)))/30,0)&gt;ROUND(HT_Frühphase_Anker!AD$16/30,0),ROUND(HT_Frühphase_Anker!AD$16/30,0),ROUND((HT_Frühphase_Anker!AD$16-(HT_Frühphase_Anker!AC$15-DATE(YEAR('Angaben zum Unternehmen'!$D$49),MONTH('Angaben zum Unternehmen'!$D$49)+'Angaben zum Unternehmen'!$E$49,0)))/30,0))))</f>
        <v>0</v>
      </c>
      <c r="AF42" s="178">
        <f>IF(AE42=0,IF(OR(HT_Frühphase_Anker!AE$14='Angaben zum Unternehmen'!$D$49,DATE(YEAR(HT_Frühphase_Anker!AE$14),MONTH(HT_Frühphase_Anker!AE$14)+1,DAY(HT_Frühphase_Anker!AE$14))='Angaben zum Unternehmen'!$D$49,DATE(YEAR(HT_Frühphase_Anker!AE$14),MONTH(HT_Frühphase_Anker!AE$14)+2,DAY(HT_Frühphase_Anker!AE$14))='Angaben zum Unternehmen'!$D$49),Finanzplan!$B42/'Angaben zum Unternehmen'!$E$49*ROUND(((HT_Frühphase_Anker!AE$15-'Angaben zum Unternehmen'!$D$49)/30),0),0),IF(SUM($C42:AE42)=$B42,0,AE42*IF(ROUND((HT_Frühphase_Anker!AE$16-(HT_Frühphase_Anker!AE$15-DATE(YEAR('Angaben zum Unternehmen'!$D$49),MONTH('Angaben zum Unternehmen'!$D$49)+'Angaben zum Unternehmen'!$E$49,0)))/30,0)&gt;ROUND(HT_Frühphase_Anker!AE$16/30,0),ROUND(HT_Frühphase_Anker!AE$16/30,0),ROUND((HT_Frühphase_Anker!AE$16-(HT_Frühphase_Anker!AD$15-DATE(YEAR('Angaben zum Unternehmen'!$D$49),MONTH('Angaben zum Unternehmen'!$D$49)+'Angaben zum Unternehmen'!$E$49,0)))/30,0))))</f>
        <v>0</v>
      </c>
      <c r="AG42" s="178">
        <f>IF(AF42=0,IF(OR(HT_Frühphase_Anker!AF$14='Angaben zum Unternehmen'!$D$49,DATE(YEAR(HT_Frühphase_Anker!AF$14),MONTH(HT_Frühphase_Anker!AF$14)+1,DAY(HT_Frühphase_Anker!AF$14))='Angaben zum Unternehmen'!$D$49,DATE(YEAR(HT_Frühphase_Anker!AF$14),MONTH(HT_Frühphase_Anker!AF$14)+2,DAY(HT_Frühphase_Anker!AF$14))='Angaben zum Unternehmen'!$D$49),Finanzplan!$B42/'Angaben zum Unternehmen'!$E$49*ROUND(((HT_Frühphase_Anker!AF$15-'Angaben zum Unternehmen'!$D$49)/30),0),0),IF(SUM($C42:AF42)=$B42,0,AF42*IF(ROUND((HT_Frühphase_Anker!AF$16-(HT_Frühphase_Anker!AF$15-DATE(YEAR('Angaben zum Unternehmen'!$D$49),MONTH('Angaben zum Unternehmen'!$D$49)+'Angaben zum Unternehmen'!$E$49,0)))/30,0)&gt;ROUND(HT_Frühphase_Anker!AF$16/30,0),ROUND(HT_Frühphase_Anker!AF$16/30,0),ROUND((HT_Frühphase_Anker!AF$16-(HT_Frühphase_Anker!AE$15-DATE(YEAR('Angaben zum Unternehmen'!$D$49),MONTH('Angaben zum Unternehmen'!$D$49)+'Angaben zum Unternehmen'!$E$49,0)))/30,0))))</f>
        <v>0</v>
      </c>
      <c r="AH42" s="10">
        <f>IF(AG42=0,IF(OR(HT_Frühphase_Anker!AG$14='Angaben zum Unternehmen'!$D$49,DATE(YEAR(HT_Frühphase_Anker!AG$14),MONTH(HT_Frühphase_Anker!AG$14)+1,DAY(HT_Frühphase_Anker!AG$14))='Angaben zum Unternehmen'!$D$49,DATE(YEAR(HT_Frühphase_Anker!AG$14),MONTH(HT_Frühphase_Anker!AG$14)+2,DAY(HT_Frühphase_Anker!AG$14))='Angaben zum Unternehmen'!$D$49),Finanzplan!$B42/'Angaben zum Unternehmen'!$E$49*ROUND(((HT_Frühphase_Anker!AG$15-'Angaben zum Unternehmen'!$D$49)/30),0),0),IF(SUM($C42:AG42)=$B42,0,AG42*IF(ROUND((HT_Frühphase_Anker!AG$16-(HT_Frühphase_Anker!AG$15-DATE(YEAR('Angaben zum Unternehmen'!$D$49),MONTH('Angaben zum Unternehmen'!$D$49)+'Angaben zum Unternehmen'!$E$49,0)))/30,0)&gt;ROUND(HT_Frühphase_Anker!AG$16/30,0),ROUND(HT_Frühphase_Anker!AG$16/30,0),ROUND((HT_Frühphase_Anker!AG$16-(HT_Frühphase_Anker!AF$15-DATE(YEAR('Angaben zum Unternehmen'!$D$49),MONTH('Angaben zum Unternehmen'!$D$49)+'Angaben zum Unternehmen'!$E$49,0)))/30,0))))</f>
        <v>0</v>
      </c>
      <c r="AI42" s="22">
        <f>IF(AH42=0,IF(OR(HT_Frühphase_Anker!AH$14='Angaben zum Unternehmen'!$D$49,DATE(YEAR(HT_Frühphase_Anker!AH$14),MONTH(HT_Frühphase_Anker!AH$14)+1,DAY(HT_Frühphase_Anker!AH$14))='Angaben zum Unternehmen'!$D$49,DATE(YEAR(HT_Frühphase_Anker!AH$14),MONTH(HT_Frühphase_Anker!AH$14)+2,DAY(HT_Frühphase_Anker!AH$14))='Angaben zum Unternehmen'!$D$49),Finanzplan!$B42/'Angaben zum Unternehmen'!$E$49*ROUND(((HT_Frühphase_Anker!AH$15-'Angaben zum Unternehmen'!$D$49)/30),0),0),IF(SUM($C42:AH42)=$B42,0,AH42*IF(ROUND((HT_Frühphase_Anker!AH$16-(HT_Frühphase_Anker!AH$15-DATE(YEAR('Angaben zum Unternehmen'!$D$49),MONTH('Angaben zum Unternehmen'!$D$49)+'Angaben zum Unternehmen'!$E$49,0)))/30,0)&gt;ROUND(HT_Frühphase_Anker!AH$16/30,0),ROUND(HT_Frühphase_Anker!AH$16/30,0),ROUND((HT_Frühphase_Anker!AH$16-(HT_Frühphase_Anker!AG$15-DATE(YEAR('Angaben zum Unternehmen'!$D$49),MONTH('Angaben zum Unternehmen'!$D$49)+'Angaben zum Unternehmen'!$E$49,0)))/30,0))))</f>
        <v>0</v>
      </c>
      <c r="AJ42" s="178">
        <f>IF(AI42=0,IF(OR(HT_Frühphase_Anker!AI$14='Angaben zum Unternehmen'!$D$49,DATE(YEAR(HT_Frühphase_Anker!AI$14),MONTH(HT_Frühphase_Anker!AI$14)+1,DAY(HT_Frühphase_Anker!AI$14))='Angaben zum Unternehmen'!$D$49,DATE(YEAR(HT_Frühphase_Anker!AI$14),MONTH(HT_Frühphase_Anker!AI$14)+2,DAY(HT_Frühphase_Anker!AI$14))='Angaben zum Unternehmen'!$D$49),Finanzplan!$B42/'Angaben zum Unternehmen'!$E$49*ROUND(((HT_Frühphase_Anker!AI$15-'Angaben zum Unternehmen'!$D$49)/30),0),0),IF(SUM($C42:AI42)=$B42,0,AI42*IF(ROUND((HT_Frühphase_Anker!AI$16-(HT_Frühphase_Anker!AI$15-DATE(YEAR('Angaben zum Unternehmen'!$D$49),MONTH('Angaben zum Unternehmen'!$D$49)+'Angaben zum Unternehmen'!$E$49,0)))/30,0)&gt;ROUND(HT_Frühphase_Anker!AI$16/30,0),ROUND(HT_Frühphase_Anker!AI$16/30,0),ROUND((HT_Frühphase_Anker!AI$16-(HT_Frühphase_Anker!AH$15-DATE(YEAR('Angaben zum Unternehmen'!$D$49),MONTH('Angaben zum Unternehmen'!$D$49)+'Angaben zum Unternehmen'!$E$49,0)))/30,0))))</f>
        <v>0</v>
      </c>
      <c r="AK42" s="178">
        <f>IF(AJ42=0,IF(OR(HT_Frühphase_Anker!AJ$14='Angaben zum Unternehmen'!$D$49,DATE(YEAR(HT_Frühphase_Anker!AJ$14),MONTH(HT_Frühphase_Anker!AJ$14)+1,DAY(HT_Frühphase_Anker!AJ$14))='Angaben zum Unternehmen'!$D$49,DATE(YEAR(HT_Frühphase_Anker!AJ$14),MONTH(HT_Frühphase_Anker!AJ$14)+2,DAY(HT_Frühphase_Anker!AJ$14))='Angaben zum Unternehmen'!$D$49),Finanzplan!$B42/'Angaben zum Unternehmen'!$E$49*ROUND(((HT_Frühphase_Anker!AJ$15-'Angaben zum Unternehmen'!$D$49)/30),0),0),IF(SUM($C42:AJ42)=$B42,0,AJ42*IF(ROUND((HT_Frühphase_Anker!AJ$16-(HT_Frühphase_Anker!AJ$15-DATE(YEAR('Angaben zum Unternehmen'!$D$49),MONTH('Angaben zum Unternehmen'!$D$49)+'Angaben zum Unternehmen'!$E$49,0)))/30,0)&gt;ROUND(HT_Frühphase_Anker!AJ$16/30,0),ROUND(HT_Frühphase_Anker!AJ$16/30,0),ROUND((HT_Frühphase_Anker!AJ$16-(HT_Frühphase_Anker!AI$15-DATE(YEAR('Angaben zum Unternehmen'!$D$49),MONTH('Angaben zum Unternehmen'!$D$49)+'Angaben zum Unternehmen'!$E$49,0)))/30,0))))</f>
        <v>0</v>
      </c>
      <c r="AL42" s="10">
        <f>IF(AK42=0,IF(OR(HT_Frühphase_Anker!AK$14='Angaben zum Unternehmen'!$D$49,DATE(YEAR(HT_Frühphase_Anker!AK$14),MONTH(HT_Frühphase_Anker!AK$14)+1,DAY(HT_Frühphase_Anker!AK$14))='Angaben zum Unternehmen'!$D$49,DATE(YEAR(HT_Frühphase_Anker!AK$14),MONTH(HT_Frühphase_Anker!AK$14)+2,DAY(HT_Frühphase_Anker!AK$14))='Angaben zum Unternehmen'!$D$49),Finanzplan!$B42/'Angaben zum Unternehmen'!$E$49*ROUND(((HT_Frühphase_Anker!AK$15-'Angaben zum Unternehmen'!$D$49)/30),0),0),IF(SUM($C42:AK42)=$B42,0,AK42*IF(ROUND((HT_Frühphase_Anker!AK$16-(HT_Frühphase_Anker!AK$15-DATE(YEAR('Angaben zum Unternehmen'!$D$49),MONTH('Angaben zum Unternehmen'!$D$49)+'Angaben zum Unternehmen'!$E$49,0)))/30,0)&gt;ROUND(HT_Frühphase_Anker!AK$16/30,0),ROUND(HT_Frühphase_Anker!AK$16/30,0),ROUND((HT_Frühphase_Anker!AK$16-(HT_Frühphase_Anker!AJ$15-DATE(YEAR('Angaben zum Unternehmen'!$D$49),MONTH('Angaben zum Unternehmen'!$D$49)+'Angaben zum Unternehmen'!$E$49,0)))/30,0))))</f>
        <v>0</v>
      </c>
      <c r="AM42" s="22">
        <f t="shared" si="3"/>
        <v>0</v>
      </c>
      <c r="AN42" s="543">
        <f>B42-AM42</f>
        <v>0</v>
      </c>
      <c r="AO42" s="547" t="s">
        <v>45</v>
      </c>
    </row>
    <row r="43" spans="1:41" s="2" customFormat="1" ht="12.75" x14ac:dyDescent="0.2">
      <c r="A43" s="569" t="s">
        <v>357</v>
      </c>
      <c r="B43" s="534">
        <f>IF(Art_BWA=Technik_Gültigkeit!$B$7,Bilanz!G68,Bilanz!I68)</f>
        <v>0</v>
      </c>
      <c r="C43" s="22">
        <f>IF(HT_Frühphase_Anker!B$14='Angaben zum Unternehmen'!$D$50,Finanzplan!$B43/'Angaben zum Unternehmen'!$E$50,0)</f>
        <v>0</v>
      </c>
      <c r="D43" s="178">
        <f>IF(C43=0,IF(HT_Frühphase_Anker!C$14='Angaben zum Unternehmen'!$D$50,Finanzplan!$B43/'Angaben zum Unternehmen'!$E$50,0),IF(SUM($C43:C43)=$B43,0,C43))</f>
        <v>0</v>
      </c>
      <c r="E43" s="178">
        <f>IF(D43=0,IF(HT_Frühphase_Anker!D$14='Angaben zum Unternehmen'!$D$50,Finanzplan!$B43/'Angaben zum Unternehmen'!$E$50,0),IF(SUM($C43:D43)=$B43,0,D43))</f>
        <v>0</v>
      </c>
      <c r="F43" s="178">
        <f>IF(E43=0,IF(HT_Frühphase_Anker!E$14='Angaben zum Unternehmen'!$D$50,Finanzplan!$B43/'Angaben zum Unternehmen'!$E$50,0),IF(SUM($C43:E43)=$B43,0,E43))</f>
        <v>0</v>
      </c>
      <c r="G43" s="178">
        <f>IF(F43=0,IF(HT_Frühphase_Anker!F$14='Angaben zum Unternehmen'!$D$50,Finanzplan!$B43/'Angaben zum Unternehmen'!$E$50,0),IF(SUM($C43:F43)=$B43,0,F43))</f>
        <v>0</v>
      </c>
      <c r="H43" s="178">
        <f>IF(G43=0,IF(HT_Frühphase_Anker!G$14='Angaben zum Unternehmen'!$D$50,Finanzplan!$B43/'Angaben zum Unternehmen'!$E$50,0),IF(SUM($C43:G43)=$B43,0,G43))</f>
        <v>0</v>
      </c>
      <c r="I43" s="178">
        <f>IF(H43=0,IF(HT_Frühphase_Anker!H$14='Angaben zum Unternehmen'!$D$50,Finanzplan!$B43/'Angaben zum Unternehmen'!$E$50,0),IF(SUM($C43:H43)=$B43,0,H43))</f>
        <v>0</v>
      </c>
      <c r="J43" s="178">
        <f>IF(I43=0,IF(HT_Frühphase_Anker!I$14='Angaben zum Unternehmen'!$D$50,Finanzplan!$B43/'Angaben zum Unternehmen'!$E$50,0),IF(SUM($C43:I43)=$B43,0,I43))</f>
        <v>0</v>
      </c>
      <c r="K43" s="178">
        <f>IF(J43=0,IF(HT_Frühphase_Anker!J$14='Angaben zum Unternehmen'!$D$50,Finanzplan!$B43/'Angaben zum Unternehmen'!$E$50,0),IF(SUM($C43:J43)=$B43,0,J43))</f>
        <v>0</v>
      </c>
      <c r="L43" s="178">
        <f>IF(K43=0,IF(HT_Frühphase_Anker!K$14='Angaben zum Unternehmen'!$D$50,Finanzplan!$B43/'Angaben zum Unternehmen'!$E$50,0),IF(SUM($C43:K43)=$B43,0,K43))</f>
        <v>0</v>
      </c>
      <c r="M43" s="178">
        <f>IF(L43=0,IF(HT_Frühphase_Anker!L$14='Angaben zum Unternehmen'!$D$50,Finanzplan!$B43/'Angaben zum Unternehmen'!$E$50,0),IF(SUM($C43:L43)=$B43,0,L43))</f>
        <v>0</v>
      </c>
      <c r="N43" s="10">
        <f>IF(M43=0,IF(HT_Frühphase_Anker!M$14='Angaben zum Unternehmen'!$D$50,Finanzplan!$B43/'Angaben zum Unternehmen'!$E$50,0),IF(SUM($C43:M43)=$B43,0,M43))</f>
        <v>0</v>
      </c>
      <c r="O43" s="22">
        <f>IF(N43=0,IF(HT_Frühphase_Anker!N$14='Angaben zum Unternehmen'!$D$50,Finanzplan!$B43/'Angaben zum Unternehmen'!$E$50,0),IF(SUM($C43:N43)=$B43,0,N43))</f>
        <v>0</v>
      </c>
      <c r="P43" s="178">
        <f>IF(O43=0,IF(HT_Frühphase_Anker!O$14='Angaben zum Unternehmen'!$D$50,Finanzplan!$B43/'Angaben zum Unternehmen'!$E$50,0),IF(SUM($C43:O43)=$B43,0,O43))</f>
        <v>0</v>
      </c>
      <c r="Q43" s="178">
        <f>IF(P43=0,IF(HT_Frühphase_Anker!P$14='Angaben zum Unternehmen'!$D$50,Finanzplan!$B43/'Angaben zum Unternehmen'!$E$50,0),IF(SUM($C43:P43)=$B43,0,P43))</f>
        <v>0</v>
      </c>
      <c r="R43" s="178">
        <f>IF(Q43=0,IF(HT_Frühphase_Anker!Q$14='Angaben zum Unternehmen'!$D$50,Finanzplan!$B43/'Angaben zum Unternehmen'!$E$50,0),IF(SUM($C43:Q43)=$B43,0,Q43))</f>
        <v>0</v>
      </c>
      <c r="S43" s="178">
        <f>IF(R43=0,IF(HT_Frühphase_Anker!R$14='Angaben zum Unternehmen'!$D$50,Finanzplan!$B43/'Angaben zum Unternehmen'!$E$50,0),IF(SUM($C43:R43)=$B43,0,R43))</f>
        <v>0</v>
      </c>
      <c r="T43" s="178">
        <f>IF(S43=0,IF(HT_Frühphase_Anker!S$14='Angaben zum Unternehmen'!$D$50,Finanzplan!$B43/'Angaben zum Unternehmen'!$E$50,0),IF(SUM($C43:S43)=$B43,0,S43))</f>
        <v>0</v>
      </c>
      <c r="U43" s="178">
        <f>IF(T43=0,IF(HT_Frühphase_Anker!T$14='Angaben zum Unternehmen'!$D$50,Finanzplan!$B43/'Angaben zum Unternehmen'!$E$50,0),IF(SUM($C43:T43)=$B43,0,T43))</f>
        <v>0</v>
      </c>
      <c r="V43" s="178">
        <f>IF(U43=0,IF(HT_Frühphase_Anker!U$14='Angaben zum Unternehmen'!$D$50,Finanzplan!$B43/'Angaben zum Unternehmen'!$E$50,0),IF(SUM($C43:U43)=$B43,0,U43))</f>
        <v>0</v>
      </c>
      <c r="W43" s="178">
        <f>IF(V43=0,IF(HT_Frühphase_Anker!V$14='Angaben zum Unternehmen'!$D$50,Finanzplan!$B43/'Angaben zum Unternehmen'!$E$50,0),IF(SUM($C43:V43)=$B43,0,V43))</f>
        <v>0</v>
      </c>
      <c r="X43" s="178">
        <f>IF(W43=0,IF(HT_Frühphase_Anker!W$14='Angaben zum Unternehmen'!$D$50,Finanzplan!$B43/'Angaben zum Unternehmen'!$E$50,0),IF(SUM($C43:W43)=$B43,0,W43))</f>
        <v>0</v>
      </c>
      <c r="Y43" s="178">
        <f>IF(X43=0,IF(HT_Frühphase_Anker!X$14='Angaben zum Unternehmen'!$D$50,Finanzplan!$B43/'Angaben zum Unternehmen'!$E$50,0),IF(SUM($C43:X43)=$B43,0,X43))</f>
        <v>0</v>
      </c>
      <c r="Z43" s="10">
        <f>IF(Y43=0,IF(HT_Frühphase_Anker!Y$14='Angaben zum Unternehmen'!$D$50,Finanzplan!$B43/'Angaben zum Unternehmen'!$E$50,0),IF(SUM($C43:Y43)=$B43,0,Y43))</f>
        <v>0</v>
      </c>
      <c r="AA43" s="22">
        <f>IF(Z43=0,IF(OR(HT_Frühphase_Anker!Z$14='Angaben zum Unternehmen'!$D$50,DATE(YEAR(HT_Frühphase_Anker!Z$14),MONTH(HT_Frühphase_Anker!Z$14)+1,DAY(HT_Frühphase_Anker!Z$14))='Angaben zum Unternehmen'!$D$50,DATE(YEAR(HT_Frühphase_Anker!Z$14),MONTH(HT_Frühphase_Anker!Z$14)+2,DAY(HT_Frühphase_Anker!Z$14))='Angaben zum Unternehmen'!$D$50),Finanzplan!$B43/'Angaben zum Unternehmen'!$E$50*ROUND(((HT_Frühphase_Anker!Z$15-'Angaben zum Unternehmen'!$D$50)/30),0),0),IF(SUM($C43:Z43)=$B43,0,Z43*IF(ROUND((HT_Frühphase_Anker!Z$16-(HT_Frühphase_Anker!Z$15-DATE(YEAR('Angaben zum Unternehmen'!$D$50),MONTH('Angaben zum Unternehmen'!$D$50)+'Angaben zum Unternehmen'!$E$50,0)))/30,0)&gt;ROUND(HT_Frühphase_Anker!Z$16/30,0),ROUND(HT_Frühphase_Anker!Z$16/30,0),ROUND((HT_Frühphase_Anker!Z$16-(HT_Frühphase_Anker!Y$15-DATE(YEAR('Angaben zum Unternehmen'!$D$50),MONTH('Angaben zum Unternehmen'!$D$50)+'Angaben zum Unternehmen'!$E$50,0)))/30,0))))</f>
        <v>0</v>
      </c>
      <c r="AB43" s="178">
        <f>IF(AA43=0,IF(OR(HT_Frühphase_Anker!AA$14='Angaben zum Unternehmen'!$D$50,DATE(YEAR(HT_Frühphase_Anker!AA$14),MONTH(HT_Frühphase_Anker!AA$14)+1,DAY(HT_Frühphase_Anker!AA$14))='Angaben zum Unternehmen'!$D$50,DATE(YEAR(HT_Frühphase_Anker!AA$14),MONTH(HT_Frühphase_Anker!AA$14)+2,DAY(HT_Frühphase_Anker!AA$14))='Angaben zum Unternehmen'!$D$50),Finanzplan!$B43/'Angaben zum Unternehmen'!$E$50*ROUND(((HT_Frühphase_Anker!AA$15-'Angaben zum Unternehmen'!$D$50)/30),0),0),IF(SUM($C43:AA43)=$B43,0,AA43*IF(ROUND((HT_Frühphase_Anker!AA$16-(HT_Frühphase_Anker!AA$15-DATE(YEAR('Angaben zum Unternehmen'!$D$50),MONTH('Angaben zum Unternehmen'!$D$50)+'Angaben zum Unternehmen'!$E$50,0)))/30,0)&gt;ROUND(HT_Frühphase_Anker!AA$16/30,0),ROUND(HT_Frühphase_Anker!AA$16/30,0),ROUND((HT_Frühphase_Anker!AA$16-(HT_Frühphase_Anker!Z$15-DATE(YEAR('Angaben zum Unternehmen'!$D$50),MONTH('Angaben zum Unternehmen'!$D$50)+'Angaben zum Unternehmen'!$E$50,0)))/30,0))))</f>
        <v>0</v>
      </c>
      <c r="AC43" s="178">
        <f>IF(AB43=0,IF(OR(HT_Frühphase_Anker!AB$14='Angaben zum Unternehmen'!$D$50,DATE(YEAR(HT_Frühphase_Anker!AB$14),MONTH(HT_Frühphase_Anker!AB$14)+1,DAY(HT_Frühphase_Anker!AB$14))='Angaben zum Unternehmen'!$D$50,DATE(YEAR(HT_Frühphase_Anker!AB$14),MONTH(HT_Frühphase_Anker!AB$14)+2,DAY(HT_Frühphase_Anker!AB$14))='Angaben zum Unternehmen'!$D$50),Finanzplan!$B43/'Angaben zum Unternehmen'!$E$50*ROUND(((HT_Frühphase_Anker!AB$15-'Angaben zum Unternehmen'!$D$50)/30),0),0),IF(SUM($C43:AB43)=$B43,0,AB43*IF(ROUND((HT_Frühphase_Anker!AB$16-(HT_Frühphase_Anker!AB$15-DATE(YEAR('Angaben zum Unternehmen'!$D$50),MONTH('Angaben zum Unternehmen'!$D$50)+'Angaben zum Unternehmen'!$E$50,0)))/30,0)&gt;ROUND(HT_Frühphase_Anker!AB$16/30,0),ROUND(HT_Frühphase_Anker!AB$16/30,0),ROUND((HT_Frühphase_Anker!AB$16-(HT_Frühphase_Anker!AA$15-DATE(YEAR('Angaben zum Unternehmen'!$D$50),MONTH('Angaben zum Unternehmen'!$D$50)+'Angaben zum Unternehmen'!$E$50,0)))/30,0))))</f>
        <v>0</v>
      </c>
      <c r="AD43" s="10">
        <f>IF(AC43=0,IF(OR(HT_Frühphase_Anker!AC$14='Angaben zum Unternehmen'!$D$50,DATE(YEAR(HT_Frühphase_Anker!AC$14),MONTH(HT_Frühphase_Anker!AC$14)+1,DAY(HT_Frühphase_Anker!AC$14))='Angaben zum Unternehmen'!$D$50,DATE(YEAR(HT_Frühphase_Anker!AC$14),MONTH(HT_Frühphase_Anker!AC$14)+2,DAY(HT_Frühphase_Anker!AC$14))='Angaben zum Unternehmen'!$D$50),Finanzplan!$B43/'Angaben zum Unternehmen'!$E$50*ROUND(((HT_Frühphase_Anker!AC$15-'Angaben zum Unternehmen'!$D$50)/30),0),0),IF(SUM($C43:AC43)=$B43,0,AC43*IF(ROUND((HT_Frühphase_Anker!AC$16-(HT_Frühphase_Anker!AC$15-DATE(YEAR('Angaben zum Unternehmen'!$D$50),MONTH('Angaben zum Unternehmen'!$D$50)+'Angaben zum Unternehmen'!$E$50,0)))/30,0)&gt;ROUND(HT_Frühphase_Anker!AC$16/30,0),ROUND(HT_Frühphase_Anker!AC$16/30,0),ROUND((HT_Frühphase_Anker!AC$16-(HT_Frühphase_Anker!AB$15-DATE(YEAR('Angaben zum Unternehmen'!$D$50),MONTH('Angaben zum Unternehmen'!$D$50)+'Angaben zum Unternehmen'!$E$50,0)))/30,0))))</f>
        <v>0</v>
      </c>
      <c r="AE43" s="22">
        <f>IF(AD43=0,IF(OR(HT_Frühphase_Anker!AD$14='Angaben zum Unternehmen'!$D$50,DATE(YEAR(HT_Frühphase_Anker!AD$14),MONTH(HT_Frühphase_Anker!AD$14)+1,DAY(HT_Frühphase_Anker!AD$14))='Angaben zum Unternehmen'!$D$50,DATE(YEAR(HT_Frühphase_Anker!AD$14),MONTH(HT_Frühphase_Anker!AD$14)+2,DAY(HT_Frühphase_Anker!AD$14))='Angaben zum Unternehmen'!$D$50),Finanzplan!$B43/'Angaben zum Unternehmen'!$E$50*ROUND(((HT_Frühphase_Anker!AD$15-'Angaben zum Unternehmen'!$D$50)/30),0),0),IF(SUM($C43:AD43)=$B43,0,AD43*IF(ROUND((HT_Frühphase_Anker!AD$16-(HT_Frühphase_Anker!AD$15-DATE(YEAR('Angaben zum Unternehmen'!$D$50),MONTH('Angaben zum Unternehmen'!$D$50)+'Angaben zum Unternehmen'!$E$50,0)))/30,0)&gt;ROUND(HT_Frühphase_Anker!AD$16/30,0),ROUND(HT_Frühphase_Anker!AD$16/30,0),ROUND((HT_Frühphase_Anker!AD$16-(HT_Frühphase_Anker!AC$15-DATE(YEAR('Angaben zum Unternehmen'!$D$50),MONTH('Angaben zum Unternehmen'!$D$50)+'Angaben zum Unternehmen'!$E$50,0)))/30,0))))</f>
        <v>0</v>
      </c>
      <c r="AF43" s="178">
        <f>IF(AE43=0,IF(OR(HT_Frühphase_Anker!AE$14='Angaben zum Unternehmen'!$D$50,DATE(YEAR(HT_Frühphase_Anker!AE$14),MONTH(HT_Frühphase_Anker!AE$14)+1,DAY(HT_Frühphase_Anker!AE$14))='Angaben zum Unternehmen'!$D$50,DATE(YEAR(HT_Frühphase_Anker!AE$14),MONTH(HT_Frühphase_Anker!AE$14)+2,DAY(HT_Frühphase_Anker!AE$14))='Angaben zum Unternehmen'!$D$50),Finanzplan!$B43/'Angaben zum Unternehmen'!$E$50*ROUND(((HT_Frühphase_Anker!AE$15-'Angaben zum Unternehmen'!$D$50)/30),0),0),IF(SUM($C43:AE43)=$B43,0,AE43*IF(ROUND((HT_Frühphase_Anker!AE$16-(HT_Frühphase_Anker!AE$15-DATE(YEAR('Angaben zum Unternehmen'!$D$50),MONTH('Angaben zum Unternehmen'!$D$50)+'Angaben zum Unternehmen'!$E$50,0)))/30,0)&gt;ROUND(HT_Frühphase_Anker!AE$16/30,0),ROUND(HT_Frühphase_Anker!AE$16/30,0),ROUND((HT_Frühphase_Anker!AE$16-(HT_Frühphase_Anker!AD$15-DATE(YEAR('Angaben zum Unternehmen'!$D$50),MONTH('Angaben zum Unternehmen'!$D$50)+'Angaben zum Unternehmen'!$E$50,0)))/30,0))))</f>
        <v>0</v>
      </c>
      <c r="AG43" s="178">
        <f>IF(AF43=0,IF(OR(HT_Frühphase_Anker!AF$14='Angaben zum Unternehmen'!$D$50,DATE(YEAR(HT_Frühphase_Anker!AF$14),MONTH(HT_Frühphase_Anker!AF$14)+1,DAY(HT_Frühphase_Anker!AF$14))='Angaben zum Unternehmen'!$D$50,DATE(YEAR(HT_Frühphase_Anker!AF$14),MONTH(HT_Frühphase_Anker!AF$14)+2,DAY(HT_Frühphase_Anker!AF$14))='Angaben zum Unternehmen'!$D$50),Finanzplan!$B43/'Angaben zum Unternehmen'!$E$50*ROUND(((HT_Frühphase_Anker!AF$15-'Angaben zum Unternehmen'!$D$50)/30),0),0),IF(SUM($C43:AF43)=$B43,0,AF43*IF(ROUND((HT_Frühphase_Anker!AF$16-(HT_Frühphase_Anker!AF$15-DATE(YEAR('Angaben zum Unternehmen'!$D$50),MONTH('Angaben zum Unternehmen'!$D$50)+'Angaben zum Unternehmen'!$E$50,0)))/30,0)&gt;ROUND(HT_Frühphase_Anker!AF$16/30,0),ROUND(HT_Frühphase_Anker!AF$16/30,0),ROUND((HT_Frühphase_Anker!AF$16-(HT_Frühphase_Anker!AE$15-DATE(YEAR('Angaben zum Unternehmen'!$D$50),MONTH('Angaben zum Unternehmen'!$D$50)+'Angaben zum Unternehmen'!$E$50,0)))/30,0))))</f>
        <v>0</v>
      </c>
      <c r="AH43" s="10">
        <f>IF(AG43=0,IF(OR(HT_Frühphase_Anker!AG$14='Angaben zum Unternehmen'!$D$50,DATE(YEAR(HT_Frühphase_Anker!AG$14),MONTH(HT_Frühphase_Anker!AG$14)+1,DAY(HT_Frühphase_Anker!AG$14))='Angaben zum Unternehmen'!$D$50,DATE(YEAR(HT_Frühphase_Anker!AG$14),MONTH(HT_Frühphase_Anker!AG$14)+2,DAY(HT_Frühphase_Anker!AG$14))='Angaben zum Unternehmen'!$D$50),Finanzplan!$B43/'Angaben zum Unternehmen'!$E$50*ROUND(((HT_Frühphase_Anker!AG$15-'Angaben zum Unternehmen'!$D$50)/30),0),0),IF(SUM($C43:AG43)=$B43,0,AG43*IF(ROUND((HT_Frühphase_Anker!AG$16-(HT_Frühphase_Anker!AG$15-DATE(YEAR('Angaben zum Unternehmen'!$D$50),MONTH('Angaben zum Unternehmen'!$D$50)+'Angaben zum Unternehmen'!$E$50,0)))/30,0)&gt;ROUND(HT_Frühphase_Anker!AG$16/30,0),ROUND(HT_Frühphase_Anker!AG$16/30,0),ROUND((HT_Frühphase_Anker!AG$16-(HT_Frühphase_Anker!AF$15-DATE(YEAR('Angaben zum Unternehmen'!$D$50),MONTH('Angaben zum Unternehmen'!$D$50)+'Angaben zum Unternehmen'!$E$50,0)))/30,0))))</f>
        <v>0</v>
      </c>
      <c r="AI43" s="22">
        <f>IF(AH43=0,IF(OR(HT_Frühphase_Anker!AH$14='Angaben zum Unternehmen'!$D$50,DATE(YEAR(HT_Frühphase_Anker!AH$14),MONTH(HT_Frühphase_Anker!AH$14)+1,DAY(HT_Frühphase_Anker!AH$14))='Angaben zum Unternehmen'!$D$50,DATE(YEAR(HT_Frühphase_Anker!AH$14),MONTH(HT_Frühphase_Anker!AH$14)+2,DAY(HT_Frühphase_Anker!AH$14))='Angaben zum Unternehmen'!$D$50),Finanzplan!$B43/'Angaben zum Unternehmen'!$E$50*ROUND(((HT_Frühphase_Anker!AH$15-'Angaben zum Unternehmen'!$D$50)/30),0),0),IF(SUM($C43:AH43)=$B43,0,AH43*IF(ROUND((HT_Frühphase_Anker!AH$16-(HT_Frühphase_Anker!AH$15-DATE(YEAR('Angaben zum Unternehmen'!$D$50),MONTH('Angaben zum Unternehmen'!$D$50)+'Angaben zum Unternehmen'!$E$50,0)))/30,0)&gt;ROUND(HT_Frühphase_Anker!AH$16/30,0),ROUND(HT_Frühphase_Anker!AH$16/30,0),ROUND((HT_Frühphase_Anker!AH$16-(HT_Frühphase_Anker!AG$15-DATE(YEAR('Angaben zum Unternehmen'!$D$50),MONTH('Angaben zum Unternehmen'!$D$50)+'Angaben zum Unternehmen'!$E$50,0)))/30,0))))</f>
        <v>0</v>
      </c>
      <c r="AJ43" s="178">
        <f>IF(AI43=0,IF(OR(HT_Frühphase_Anker!AI$14='Angaben zum Unternehmen'!$D$50,DATE(YEAR(HT_Frühphase_Anker!AI$14),MONTH(HT_Frühphase_Anker!AI$14)+1,DAY(HT_Frühphase_Anker!AI$14))='Angaben zum Unternehmen'!$D$50,DATE(YEAR(HT_Frühphase_Anker!AI$14),MONTH(HT_Frühphase_Anker!AI$14)+2,DAY(HT_Frühphase_Anker!AI$14))='Angaben zum Unternehmen'!$D$50),Finanzplan!$B43/'Angaben zum Unternehmen'!$E$50*ROUND(((HT_Frühphase_Anker!AI$15-'Angaben zum Unternehmen'!$D$50)/30),0),0),IF(SUM($C43:AI43)=$B43,0,AI43*IF(ROUND((HT_Frühphase_Anker!AI$16-(HT_Frühphase_Anker!AI$15-DATE(YEAR('Angaben zum Unternehmen'!$D$50),MONTH('Angaben zum Unternehmen'!$D$50)+'Angaben zum Unternehmen'!$E$50,0)))/30,0)&gt;ROUND(HT_Frühphase_Anker!AI$16/30,0),ROUND(HT_Frühphase_Anker!AI$16/30,0),ROUND((HT_Frühphase_Anker!AI$16-(HT_Frühphase_Anker!AH$15-DATE(YEAR('Angaben zum Unternehmen'!$D$50),MONTH('Angaben zum Unternehmen'!$D$50)+'Angaben zum Unternehmen'!$E$50,0)))/30,0))))</f>
        <v>0</v>
      </c>
      <c r="AK43" s="178">
        <f>IF(AJ43=0,IF(OR(HT_Frühphase_Anker!AJ$14='Angaben zum Unternehmen'!$D$50,DATE(YEAR(HT_Frühphase_Anker!AJ$14),MONTH(HT_Frühphase_Anker!AJ$14)+1,DAY(HT_Frühphase_Anker!AJ$14))='Angaben zum Unternehmen'!$D$50,DATE(YEAR(HT_Frühphase_Anker!AJ$14),MONTH(HT_Frühphase_Anker!AJ$14)+2,DAY(HT_Frühphase_Anker!AJ$14))='Angaben zum Unternehmen'!$D$50),Finanzplan!$B43/'Angaben zum Unternehmen'!$E$50*ROUND(((HT_Frühphase_Anker!AJ$15-'Angaben zum Unternehmen'!$D$50)/30),0),0),IF(SUM($C43:AJ43)=$B43,0,AJ43*IF(ROUND((HT_Frühphase_Anker!AJ$16-(HT_Frühphase_Anker!AJ$15-DATE(YEAR('Angaben zum Unternehmen'!$D$50),MONTH('Angaben zum Unternehmen'!$D$50)+'Angaben zum Unternehmen'!$E$50,0)))/30,0)&gt;ROUND(HT_Frühphase_Anker!AJ$16/30,0),ROUND(HT_Frühphase_Anker!AJ$16/30,0),ROUND((HT_Frühphase_Anker!AJ$16-(HT_Frühphase_Anker!AI$15-DATE(YEAR('Angaben zum Unternehmen'!$D$50),MONTH('Angaben zum Unternehmen'!$D$50)+'Angaben zum Unternehmen'!$E$50,0)))/30,0))))</f>
        <v>0</v>
      </c>
      <c r="AL43" s="10">
        <f>IF(AK43=0,IF(OR(HT_Frühphase_Anker!AK$14='Angaben zum Unternehmen'!$D$50,DATE(YEAR(HT_Frühphase_Anker!AK$14),MONTH(HT_Frühphase_Anker!AK$14)+1,DAY(HT_Frühphase_Anker!AK$14))='Angaben zum Unternehmen'!$D$50,DATE(YEAR(HT_Frühphase_Anker!AK$14),MONTH(HT_Frühphase_Anker!AK$14)+2,DAY(HT_Frühphase_Anker!AK$14))='Angaben zum Unternehmen'!$D$50),Finanzplan!$B43/'Angaben zum Unternehmen'!$E$50*ROUND(((HT_Frühphase_Anker!AK$15-'Angaben zum Unternehmen'!$D$50)/30),0),0),IF(SUM($C43:AK43)=$B43,0,AK43*IF(ROUND((HT_Frühphase_Anker!AK$16-(HT_Frühphase_Anker!AK$15-DATE(YEAR('Angaben zum Unternehmen'!$D$50),MONTH('Angaben zum Unternehmen'!$D$50)+'Angaben zum Unternehmen'!$E$50,0)))/30,0)&gt;ROUND(HT_Frühphase_Anker!AK$16/30,0),ROUND(HT_Frühphase_Anker!AK$16/30,0),ROUND((HT_Frühphase_Anker!AK$16-(HT_Frühphase_Anker!AJ$15-DATE(YEAR('Angaben zum Unternehmen'!$D$50),MONTH('Angaben zum Unternehmen'!$D$50)+'Angaben zum Unternehmen'!$E$50,0)))/30,0))))</f>
        <v>0</v>
      </c>
      <c r="AM43" s="22">
        <f t="shared" si="3"/>
        <v>0</v>
      </c>
      <c r="AN43" s="543">
        <f t="shared" ref="AN43:AN48" si="4">B43-AM43</f>
        <v>0</v>
      </c>
      <c r="AO43" s="547" t="s">
        <v>357</v>
      </c>
    </row>
    <row r="44" spans="1:41" s="2" customFormat="1" ht="12.75" x14ac:dyDescent="0.2">
      <c r="A44" s="569" t="s">
        <v>341</v>
      </c>
      <c r="B44" s="534">
        <f>IF(Art_BWA=Technik_Gültigkeit!$B$7,Bilanz!F57+Bilanz!F58+Bilanz!F62+Bilanz!F63+Bilanz!F69+Bilanz!F70,Bilanz!H57+Bilanz!H58+Bilanz!H62+Bilanz!H63+Bilanz!H69+Bilanz!H70)</f>
        <v>0</v>
      </c>
      <c r="C44" s="22">
        <f>'Plan - Kapital'!B88-'Plan - Kapital'!B52</f>
        <v>0</v>
      </c>
      <c r="D44" s="178">
        <f>'Plan - Kapital'!C88-'Plan - Kapital'!C52</f>
        <v>0</v>
      </c>
      <c r="E44" s="178">
        <f>'Plan - Kapital'!D88-'Plan - Kapital'!D52</f>
        <v>0</v>
      </c>
      <c r="F44" s="178">
        <f>'Plan - Kapital'!E88-'Plan - Kapital'!E52</f>
        <v>0</v>
      </c>
      <c r="G44" s="178">
        <f>'Plan - Kapital'!F88-'Plan - Kapital'!F52</f>
        <v>0</v>
      </c>
      <c r="H44" s="178">
        <f>'Plan - Kapital'!G88-'Plan - Kapital'!G52</f>
        <v>0</v>
      </c>
      <c r="I44" s="178">
        <f>'Plan - Kapital'!H88-'Plan - Kapital'!H52</f>
        <v>0</v>
      </c>
      <c r="J44" s="178">
        <f>'Plan - Kapital'!I88-'Plan - Kapital'!I52</f>
        <v>0</v>
      </c>
      <c r="K44" s="178">
        <f>'Plan - Kapital'!J88-'Plan - Kapital'!J52</f>
        <v>0</v>
      </c>
      <c r="L44" s="178">
        <f>'Plan - Kapital'!K88-'Plan - Kapital'!K52</f>
        <v>0</v>
      </c>
      <c r="M44" s="178">
        <f>'Plan - Kapital'!L88-'Plan - Kapital'!L52</f>
        <v>0</v>
      </c>
      <c r="N44" s="10">
        <f>'Plan - Kapital'!M88-'Plan - Kapital'!M52</f>
        <v>0</v>
      </c>
      <c r="O44" s="22">
        <f>'Plan - Kapital'!N88-'Plan - Kapital'!N52</f>
        <v>0</v>
      </c>
      <c r="P44" s="178">
        <f>'Plan - Kapital'!O88-'Plan - Kapital'!O52</f>
        <v>0</v>
      </c>
      <c r="Q44" s="178">
        <f>'Plan - Kapital'!P88-'Plan - Kapital'!P52</f>
        <v>0</v>
      </c>
      <c r="R44" s="178">
        <f>'Plan - Kapital'!Q88-'Plan - Kapital'!Q52</f>
        <v>0</v>
      </c>
      <c r="S44" s="178">
        <f>'Plan - Kapital'!R88-'Plan - Kapital'!R52</f>
        <v>0</v>
      </c>
      <c r="T44" s="178">
        <f>'Plan - Kapital'!S88-'Plan - Kapital'!S52</f>
        <v>0</v>
      </c>
      <c r="U44" s="178">
        <f>'Plan - Kapital'!T88-'Plan - Kapital'!T52</f>
        <v>0</v>
      </c>
      <c r="V44" s="178">
        <f>'Plan - Kapital'!U88-'Plan - Kapital'!U52</f>
        <v>0</v>
      </c>
      <c r="W44" s="178">
        <f>'Plan - Kapital'!V88-'Plan - Kapital'!V52</f>
        <v>0</v>
      </c>
      <c r="X44" s="178">
        <f>'Plan - Kapital'!W88-'Plan - Kapital'!W52</f>
        <v>0</v>
      </c>
      <c r="Y44" s="178">
        <f>'Plan - Kapital'!X88-'Plan - Kapital'!X52</f>
        <v>0</v>
      </c>
      <c r="Z44" s="10">
        <f>'Plan - Kapital'!Y88-'Plan - Kapital'!Y52</f>
        <v>0</v>
      </c>
      <c r="AA44" s="22">
        <f>'Plan - Kapital'!Z88-'Plan - Kapital'!Z52</f>
        <v>0</v>
      </c>
      <c r="AB44" s="178">
        <f>'Plan - Kapital'!AA88-'Plan - Kapital'!AA52</f>
        <v>0</v>
      </c>
      <c r="AC44" s="178">
        <f>'Plan - Kapital'!AB88-'Plan - Kapital'!AB52</f>
        <v>0</v>
      </c>
      <c r="AD44" s="10">
        <f>'Plan - Kapital'!AC88-'Plan - Kapital'!AC52</f>
        <v>0</v>
      </c>
      <c r="AE44" s="22">
        <f>'Plan - Kapital'!AD88-'Plan - Kapital'!AD52</f>
        <v>0</v>
      </c>
      <c r="AF44" s="178">
        <f>'Plan - Kapital'!AE88-'Plan - Kapital'!AE52</f>
        <v>0</v>
      </c>
      <c r="AG44" s="178">
        <f>'Plan - Kapital'!AF88-'Plan - Kapital'!AF52</f>
        <v>0</v>
      </c>
      <c r="AH44" s="10">
        <f>'Plan - Kapital'!AG88-'Plan - Kapital'!AG52</f>
        <v>0</v>
      </c>
      <c r="AI44" s="22">
        <f>'Plan - Kapital'!AH88-'Plan - Kapital'!AH52</f>
        <v>0</v>
      </c>
      <c r="AJ44" s="178">
        <f>'Plan - Kapital'!AI88-'Plan - Kapital'!AI52</f>
        <v>0</v>
      </c>
      <c r="AK44" s="178">
        <f>'Plan - Kapital'!AJ88-'Plan - Kapital'!AJ52</f>
        <v>0</v>
      </c>
      <c r="AL44" s="10">
        <f>'Plan - Kapital'!AK88-'Plan - Kapital'!AK52</f>
        <v>0</v>
      </c>
      <c r="AM44" s="22">
        <f t="shared" si="3"/>
        <v>0</v>
      </c>
      <c r="AN44" s="543">
        <f t="shared" si="4"/>
        <v>0</v>
      </c>
      <c r="AO44" s="547" t="s">
        <v>365</v>
      </c>
    </row>
    <row r="45" spans="1:41" s="2" customFormat="1" ht="12.75" x14ac:dyDescent="0.2">
      <c r="A45" s="569" t="s">
        <v>308</v>
      </c>
      <c r="B45" s="534">
        <f>IF(Art_BWA=Technik_Gültigkeit!$B$7,Bilanz!F71,Bilanz!H71)</f>
        <v>0</v>
      </c>
      <c r="C45" s="22">
        <f>'Plan - Kapital'!B52</f>
        <v>0</v>
      </c>
      <c r="D45" s="178">
        <f>'Plan - Kapital'!C52</f>
        <v>0</v>
      </c>
      <c r="E45" s="178">
        <f>'Plan - Kapital'!D52</f>
        <v>0</v>
      </c>
      <c r="F45" s="178">
        <f>'Plan - Kapital'!E52</f>
        <v>0</v>
      </c>
      <c r="G45" s="178">
        <f>'Plan - Kapital'!F52</f>
        <v>0</v>
      </c>
      <c r="H45" s="178">
        <f>'Plan - Kapital'!G52</f>
        <v>0</v>
      </c>
      <c r="I45" s="178">
        <f>'Plan - Kapital'!H52</f>
        <v>0</v>
      </c>
      <c r="J45" s="178">
        <f>'Plan - Kapital'!I52</f>
        <v>0</v>
      </c>
      <c r="K45" s="178">
        <f>'Plan - Kapital'!J52</f>
        <v>0</v>
      </c>
      <c r="L45" s="178">
        <f>'Plan - Kapital'!K52</f>
        <v>0</v>
      </c>
      <c r="M45" s="178">
        <f>'Plan - Kapital'!L52</f>
        <v>0</v>
      </c>
      <c r="N45" s="10">
        <f>'Plan - Kapital'!M52</f>
        <v>0</v>
      </c>
      <c r="O45" s="22">
        <f>'Plan - Kapital'!N52</f>
        <v>0</v>
      </c>
      <c r="P45" s="178">
        <f>'Plan - Kapital'!O52</f>
        <v>0</v>
      </c>
      <c r="Q45" s="178">
        <f>'Plan - Kapital'!P52</f>
        <v>0</v>
      </c>
      <c r="R45" s="178">
        <f>'Plan - Kapital'!Q52</f>
        <v>0</v>
      </c>
      <c r="S45" s="178">
        <f>'Plan - Kapital'!R52</f>
        <v>0</v>
      </c>
      <c r="T45" s="178">
        <f>'Plan - Kapital'!S52</f>
        <v>0</v>
      </c>
      <c r="U45" s="178">
        <f>'Plan - Kapital'!T52</f>
        <v>0</v>
      </c>
      <c r="V45" s="178">
        <f>'Plan - Kapital'!U52</f>
        <v>0</v>
      </c>
      <c r="W45" s="178">
        <f>'Plan - Kapital'!V52</f>
        <v>0</v>
      </c>
      <c r="X45" s="178">
        <f>'Plan - Kapital'!W52</f>
        <v>0</v>
      </c>
      <c r="Y45" s="178">
        <f>'Plan - Kapital'!X52</f>
        <v>0</v>
      </c>
      <c r="Z45" s="10">
        <f>'Plan - Kapital'!Y52</f>
        <v>0</v>
      </c>
      <c r="AA45" s="22">
        <f>'Plan - Kapital'!Z52</f>
        <v>0</v>
      </c>
      <c r="AB45" s="178">
        <f>'Plan - Kapital'!AA52</f>
        <v>0</v>
      </c>
      <c r="AC45" s="178">
        <f>'Plan - Kapital'!AB52</f>
        <v>0</v>
      </c>
      <c r="AD45" s="10">
        <f>'Plan - Kapital'!AC52</f>
        <v>0</v>
      </c>
      <c r="AE45" s="22">
        <f>'Plan - Kapital'!AD52</f>
        <v>0</v>
      </c>
      <c r="AF45" s="178">
        <f>'Plan - Kapital'!AE52</f>
        <v>0</v>
      </c>
      <c r="AG45" s="178">
        <f>'Plan - Kapital'!AF52</f>
        <v>0</v>
      </c>
      <c r="AH45" s="10">
        <f>'Plan - Kapital'!AG52</f>
        <v>0</v>
      </c>
      <c r="AI45" s="22">
        <f>'Plan - Kapital'!AH52</f>
        <v>0</v>
      </c>
      <c r="AJ45" s="178">
        <f>'Plan - Kapital'!AI52</f>
        <v>0</v>
      </c>
      <c r="AK45" s="178">
        <f>'Plan - Kapital'!AJ52</f>
        <v>0</v>
      </c>
      <c r="AL45" s="10">
        <f>'Plan - Kapital'!AK52</f>
        <v>0</v>
      </c>
      <c r="AM45" s="22">
        <f t="shared" si="3"/>
        <v>0</v>
      </c>
      <c r="AN45" s="543">
        <f t="shared" si="4"/>
        <v>0</v>
      </c>
      <c r="AO45" s="547" t="s">
        <v>359</v>
      </c>
    </row>
    <row r="46" spans="1:41" s="2" customFormat="1" ht="12.75" x14ac:dyDescent="0.2">
      <c r="A46" s="569" t="s">
        <v>338</v>
      </c>
      <c r="B46" s="534"/>
      <c r="C46" s="22">
        <f>'Plan - Kapital'!B46</f>
        <v>0</v>
      </c>
      <c r="D46" s="178">
        <f>'Plan - Kapital'!C46</f>
        <v>0</v>
      </c>
      <c r="E46" s="178">
        <f>'Plan - Kapital'!D46</f>
        <v>0</v>
      </c>
      <c r="F46" s="178">
        <f>'Plan - Kapital'!E46</f>
        <v>0</v>
      </c>
      <c r="G46" s="178">
        <f>'Plan - Kapital'!F46</f>
        <v>0</v>
      </c>
      <c r="H46" s="178">
        <f>'Plan - Kapital'!G46</f>
        <v>0</v>
      </c>
      <c r="I46" s="178">
        <f>'Plan - Kapital'!H46</f>
        <v>0</v>
      </c>
      <c r="J46" s="178">
        <f>'Plan - Kapital'!I46</f>
        <v>0</v>
      </c>
      <c r="K46" s="178">
        <f>'Plan - Kapital'!J46</f>
        <v>0</v>
      </c>
      <c r="L46" s="178">
        <f>'Plan - Kapital'!K46</f>
        <v>0</v>
      </c>
      <c r="M46" s="178">
        <f>'Plan - Kapital'!L46</f>
        <v>0</v>
      </c>
      <c r="N46" s="10">
        <f>'Plan - Kapital'!M46</f>
        <v>0</v>
      </c>
      <c r="O46" s="22">
        <f>'Plan - Kapital'!N46</f>
        <v>0</v>
      </c>
      <c r="P46" s="178">
        <f>'Plan - Kapital'!O46</f>
        <v>0</v>
      </c>
      <c r="Q46" s="178">
        <f>'Plan - Kapital'!P46</f>
        <v>0</v>
      </c>
      <c r="R46" s="178">
        <f>'Plan - Kapital'!Q46</f>
        <v>0</v>
      </c>
      <c r="S46" s="178">
        <f>'Plan - Kapital'!R46</f>
        <v>0</v>
      </c>
      <c r="T46" s="178">
        <f>'Plan - Kapital'!S46</f>
        <v>0</v>
      </c>
      <c r="U46" s="178">
        <f>'Plan - Kapital'!T46</f>
        <v>0</v>
      </c>
      <c r="V46" s="178">
        <f>'Plan - Kapital'!U46</f>
        <v>0</v>
      </c>
      <c r="W46" s="178">
        <f>'Plan - Kapital'!V46</f>
        <v>0</v>
      </c>
      <c r="X46" s="178">
        <f>'Plan - Kapital'!W46</f>
        <v>0</v>
      </c>
      <c r="Y46" s="178">
        <f>'Plan - Kapital'!X46</f>
        <v>0</v>
      </c>
      <c r="Z46" s="10">
        <f>'Plan - Kapital'!Y46</f>
        <v>0</v>
      </c>
      <c r="AA46" s="22">
        <f>'Plan - Kapital'!Z46</f>
        <v>0</v>
      </c>
      <c r="AB46" s="178">
        <f>'Plan - Kapital'!AA46</f>
        <v>0</v>
      </c>
      <c r="AC46" s="178">
        <f>'Plan - Kapital'!AB46</f>
        <v>0</v>
      </c>
      <c r="AD46" s="10">
        <f>'Plan - Kapital'!AC46</f>
        <v>0</v>
      </c>
      <c r="AE46" s="22">
        <f>'Plan - Kapital'!AD46</f>
        <v>0</v>
      </c>
      <c r="AF46" s="178">
        <f>'Plan - Kapital'!AE46</f>
        <v>0</v>
      </c>
      <c r="AG46" s="178">
        <f>'Plan - Kapital'!AF46</f>
        <v>0</v>
      </c>
      <c r="AH46" s="10">
        <f>'Plan - Kapital'!AG46</f>
        <v>0</v>
      </c>
      <c r="AI46" s="22">
        <f>'Plan - Kapital'!AH46</f>
        <v>0</v>
      </c>
      <c r="AJ46" s="178">
        <f>'Plan - Kapital'!AI46</f>
        <v>0</v>
      </c>
      <c r="AK46" s="178">
        <f>'Plan - Kapital'!AJ46</f>
        <v>0</v>
      </c>
      <c r="AL46" s="10">
        <f>'Plan - Kapital'!AK46</f>
        <v>0</v>
      </c>
      <c r="AM46" s="22">
        <f t="shared" si="3"/>
        <v>0</v>
      </c>
      <c r="AN46" s="543">
        <f t="shared" si="4"/>
        <v>0</v>
      </c>
      <c r="AO46" s="547" t="s">
        <v>356</v>
      </c>
    </row>
    <row r="47" spans="1:41" s="2" customFormat="1" ht="12.75" x14ac:dyDescent="0.2">
      <c r="A47" s="569" t="s">
        <v>339</v>
      </c>
      <c r="B47" s="534"/>
      <c r="C47" s="22">
        <f>'Plan - Kapital'!B93+'Plan - Kapital'!B101</f>
        <v>0</v>
      </c>
      <c r="D47" s="178">
        <f>'Plan - Kapital'!C93+'Plan - Kapital'!C101</f>
        <v>0</v>
      </c>
      <c r="E47" s="178">
        <f>'Plan - Kapital'!D93+'Plan - Kapital'!D101</f>
        <v>0</v>
      </c>
      <c r="F47" s="178">
        <f>'Plan - Kapital'!E93+'Plan - Kapital'!E101</f>
        <v>0</v>
      </c>
      <c r="G47" s="178">
        <f>'Plan - Kapital'!F93+'Plan - Kapital'!F101</f>
        <v>0</v>
      </c>
      <c r="H47" s="178">
        <f>'Plan - Kapital'!G93+'Plan - Kapital'!G101</f>
        <v>0</v>
      </c>
      <c r="I47" s="178">
        <f>'Plan - Kapital'!H93+'Plan - Kapital'!H101</f>
        <v>0</v>
      </c>
      <c r="J47" s="178">
        <f>'Plan - Kapital'!I93+'Plan - Kapital'!I101</f>
        <v>0</v>
      </c>
      <c r="K47" s="178">
        <f>'Plan - Kapital'!J93+'Plan - Kapital'!J101</f>
        <v>0</v>
      </c>
      <c r="L47" s="178">
        <f>'Plan - Kapital'!K93+'Plan - Kapital'!K101</f>
        <v>0</v>
      </c>
      <c r="M47" s="178">
        <f>'Plan - Kapital'!L93+'Plan - Kapital'!L101</f>
        <v>0</v>
      </c>
      <c r="N47" s="10">
        <f>'Plan - Kapital'!M93+'Plan - Kapital'!M101</f>
        <v>0</v>
      </c>
      <c r="O47" s="22">
        <f>'Plan - Kapital'!N93+'Plan - Kapital'!N101</f>
        <v>0</v>
      </c>
      <c r="P47" s="178">
        <f>'Plan - Kapital'!O93+'Plan - Kapital'!O101</f>
        <v>0</v>
      </c>
      <c r="Q47" s="178">
        <f>'Plan - Kapital'!P93+'Plan - Kapital'!P101</f>
        <v>0</v>
      </c>
      <c r="R47" s="178">
        <f>'Plan - Kapital'!Q93+'Plan - Kapital'!Q101</f>
        <v>0</v>
      </c>
      <c r="S47" s="178">
        <f>'Plan - Kapital'!R93+'Plan - Kapital'!R101</f>
        <v>0</v>
      </c>
      <c r="T47" s="178">
        <f>'Plan - Kapital'!S93+'Plan - Kapital'!S101</f>
        <v>0</v>
      </c>
      <c r="U47" s="178">
        <f>'Plan - Kapital'!T93+'Plan - Kapital'!T101</f>
        <v>0</v>
      </c>
      <c r="V47" s="178">
        <f>'Plan - Kapital'!U93+'Plan - Kapital'!U101</f>
        <v>0</v>
      </c>
      <c r="W47" s="178">
        <f>'Plan - Kapital'!V93+'Plan - Kapital'!V101</f>
        <v>0</v>
      </c>
      <c r="X47" s="178">
        <f>'Plan - Kapital'!W93+'Plan - Kapital'!W101</f>
        <v>0</v>
      </c>
      <c r="Y47" s="178">
        <f>'Plan - Kapital'!X93+'Plan - Kapital'!X101</f>
        <v>0</v>
      </c>
      <c r="Z47" s="10">
        <f>'Plan - Kapital'!Y93+'Plan - Kapital'!Y101</f>
        <v>0</v>
      </c>
      <c r="AA47" s="22">
        <f>'Plan - Kapital'!Z93+'Plan - Kapital'!Z101</f>
        <v>0</v>
      </c>
      <c r="AB47" s="178">
        <f>'Plan - Kapital'!AA93+'Plan - Kapital'!AA101</f>
        <v>0</v>
      </c>
      <c r="AC47" s="178">
        <f>'Plan - Kapital'!AB93+'Plan - Kapital'!AB101</f>
        <v>0</v>
      </c>
      <c r="AD47" s="10">
        <f>'Plan - Kapital'!AC93+'Plan - Kapital'!AC101</f>
        <v>0</v>
      </c>
      <c r="AE47" s="22">
        <f>'Plan - Kapital'!AD93+'Plan - Kapital'!AD101</f>
        <v>0</v>
      </c>
      <c r="AF47" s="178">
        <f>'Plan - Kapital'!AE93+'Plan - Kapital'!AE101</f>
        <v>0</v>
      </c>
      <c r="AG47" s="178">
        <f>'Plan - Kapital'!AF93+'Plan - Kapital'!AF101</f>
        <v>0</v>
      </c>
      <c r="AH47" s="10">
        <f>'Plan - Kapital'!AG93+'Plan - Kapital'!AG101</f>
        <v>0</v>
      </c>
      <c r="AI47" s="22">
        <f>'Plan - Kapital'!AH93+'Plan - Kapital'!AH101</f>
        <v>0</v>
      </c>
      <c r="AJ47" s="178">
        <f>'Plan - Kapital'!AI93+'Plan - Kapital'!AI101</f>
        <v>0</v>
      </c>
      <c r="AK47" s="178">
        <f>'Plan - Kapital'!AJ93+'Plan - Kapital'!AJ101</f>
        <v>0</v>
      </c>
      <c r="AL47" s="10">
        <f>'Plan - Kapital'!AK93+'Plan - Kapital'!AK101</f>
        <v>0</v>
      </c>
      <c r="AM47" s="22">
        <f t="shared" si="3"/>
        <v>0</v>
      </c>
      <c r="AN47" s="543">
        <f t="shared" si="4"/>
        <v>0</v>
      </c>
      <c r="AO47" s="547" t="s">
        <v>366</v>
      </c>
    </row>
    <row r="48" spans="1:41" s="2" customFormat="1" ht="12.75" x14ac:dyDescent="0.2">
      <c r="A48" s="569" t="s">
        <v>340</v>
      </c>
      <c r="B48" s="534"/>
      <c r="C48" s="22">
        <f>'Plan - Kapital'!B109</f>
        <v>0</v>
      </c>
      <c r="D48" s="178">
        <f>'Plan - Kapital'!C109</f>
        <v>0</v>
      </c>
      <c r="E48" s="178">
        <f>'Plan - Kapital'!D109</f>
        <v>0</v>
      </c>
      <c r="F48" s="178">
        <f>'Plan - Kapital'!E109</f>
        <v>0</v>
      </c>
      <c r="G48" s="178">
        <f>'Plan - Kapital'!F109</f>
        <v>0</v>
      </c>
      <c r="H48" s="178">
        <f>'Plan - Kapital'!G109</f>
        <v>0</v>
      </c>
      <c r="I48" s="178">
        <f>'Plan - Kapital'!H109</f>
        <v>0</v>
      </c>
      <c r="J48" s="178">
        <f>'Plan - Kapital'!I109</f>
        <v>0</v>
      </c>
      <c r="K48" s="178">
        <f>'Plan - Kapital'!J109</f>
        <v>0</v>
      </c>
      <c r="L48" s="178">
        <f>'Plan - Kapital'!K109</f>
        <v>0</v>
      </c>
      <c r="M48" s="178">
        <f>'Plan - Kapital'!L109</f>
        <v>0</v>
      </c>
      <c r="N48" s="10">
        <f>'Plan - Kapital'!M109</f>
        <v>0</v>
      </c>
      <c r="O48" s="22">
        <f>'Plan - Kapital'!N109</f>
        <v>0</v>
      </c>
      <c r="P48" s="178">
        <f>'Plan - Kapital'!O109</f>
        <v>0</v>
      </c>
      <c r="Q48" s="178">
        <f>'Plan - Kapital'!P109</f>
        <v>0</v>
      </c>
      <c r="R48" s="178">
        <f>'Plan - Kapital'!Q109</f>
        <v>0</v>
      </c>
      <c r="S48" s="178">
        <f>'Plan - Kapital'!R109</f>
        <v>0</v>
      </c>
      <c r="T48" s="178">
        <f>'Plan - Kapital'!S109</f>
        <v>0</v>
      </c>
      <c r="U48" s="178">
        <f>'Plan - Kapital'!T109</f>
        <v>0</v>
      </c>
      <c r="V48" s="178">
        <f>'Plan - Kapital'!U109</f>
        <v>0</v>
      </c>
      <c r="W48" s="178">
        <f>'Plan - Kapital'!V109</f>
        <v>0</v>
      </c>
      <c r="X48" s="178">
        <f>'Plan - Kapital'!W109</f>
        <v>0</v>
      </c>
      <c r="Y48" s="178">
        <f>'Plan - Kapital'!X109</f>
        <v>0</v>
      </c>
      <c r="Z48" s="10">
        <f>'Plan - Kapital'!Y109</f>
        <v>0</v>
      </c>
      <c r="AA48" s="22">
        <f>'Plan - Kapital'!Z109</f>
        <v>0</v>
      </c>
      <c r="AB48" s="178">
        <f>'Plan - Kapital'!AA109</f>
        <v>0</v>
      </c>
      <c r="AC48" s="178">
        <f>'Plan - Kapital'!AB109</f>
        <v>0</v>
      </c>
      <c r="AD48" s="10">
        <f>'Plan - Kapital'!AC109</f>
        <v>0</v>
      </c>
      <c r="AE48" s="22">
        <f>'Plan - Kapital'!AD109</f>
        <v>0</v>
      </c>
      <c r="AF48" s="178">
        <f>'Plan - Kapital'!AE109</f>
        <v>0</v>
      </c>
      <c r="AG48" s="178">
        <f>'Plan - Kapital'!AF109</f>
        <v>0</v>
      </c>
      <c r="AH48" s="10">
        <f>'Plan - Kapital'!AG109</f>
        <v>0</v>
      </c>
      <c r="AI48" s="22">
        <f>'Plan - Kapital'!AH109</f>
        <v>0</v>
      </c>
      <c r="AJ48" s="178">
        <f>'Plan - Kapital'!AI109</f>
        <v>0</v>
      </c>
      <c r="AK48" s="178">
        <f>'Plan - Kapital'!AJ109</f>
        <v>0</v>
      </c>
      <c r="AL48" s="10">
        <f>'Plan - Kapital'!AK109</f>
        <v>0</v>
      </c>
      <c r="AM48" s="22">
        <f t="shared" si="3"/>
        <v>0</v>
      </c>
      <c r="AN48" s="543">
        <f t="shared" si="4"/>
        <v>0</v>
      </c>
      <c r="AO48" s="547" t="s">
        <v>366</v>
      </c>
    </row>
    <row r="49" spans="1:41" s="2" customFormat="1" ht="13.5" thickBot="1" x14ac:dyDescent="0.25">
      <c r="A49" s="571" t="s">
        <v>309</v>
      </c>
      <c r="B49" s="536"/>
      <c r="C49" s="455">
        <f>'Plan - Kapital'!B12</f>
        <v>0</v>
      </c>
      <c r="D49" s="456">
        <f>'Plan - Kapital'!C12</f>
        <v>0</v>
      </c>
      <c r="E49" s="456">
        <f>'Plan - Kapital'!D12</f>
        <v>0</v>
      </c>
      <c r="F49" s="456">
        <f>'Plan - Kapital'!E12</f>
        <v>0</v>
      </c>
      <c r="G49" s="456">
        <f>'Plan - Kapital'!F12</f>
        <v>0</v>
      </c>
      <c r="H49" s="456">
        <f>'Plan - Kapital'!G12</f>
        <v>0</v>
      </c>
      <c r="I49" s="456">
        <f>'Plan - Kapital'!H12</f>
        <v>0</v>
      </c>
      <c r="J49" s="456">
        <f>'Plan - Kapital'!I12</f>
        <v>0</v>
      </c>
      <c r="K49" s="456">
        <f>'Plan - Kapital'!J12</f>
        <v>0</v>
      </c>
      <c r="L49" s="456">
        <f>'Plan - Kapital'!K12</f>
        <v>0</v>
      </c>
      <c r="M49" s="456">
        <f>'Plan - Kapital'!L12</f>
        <v>0</v>
      </c>
      <c r="N49" s="457">
        <f>'Plan - Kapital'!M12</f>
        <v>0</v>
      </c>
      <c r="O49" s="455">
        <f>'Plan - Kapital'!N12</f>
        <v>0</v>
      </c>
      <c r="P49" s="456">
        <f>'Plan - Kapital'!O12</f>
        <v>0</v>
      </c>
      <c r="Q49" s="456">
        <f>'Plan - Kapital'!P12</f>
        <v>0</v>
      </c>
      <c r="R49" s="456">
        <f>'Plan - Kapital'!Q12</f>
        <v>0</v>
      </c>
      <c r="S49" s="456">
        <f>'Plan - Kapital'!R12</f>
        <v>0</v>
      </c>
      <c r="T49" s="456">
        <f>'Plan - Kapital'!S12</f>
        <v>0</v>
      </c>
      <c r="U49" s="456">
        <f>'Plan - Kapital'!T12</f>
        <v>0</v>
      </c>
      <c r="V49" s="456">
        <f>'Plan - Kapital'!U12</f>
        <v>0</v>
      </c>
      <c r="W49" s="456">
        <f>'Plan - Kapital'!V12</f>
        <v>0</v>
      </c>
      <c r="X49" s="456">
        <f>'Plan - Kapital'!W12</f>
        <v>0</v>
      </c>
      <c r="Y49" s="456">
        <f>'Plan - Kapital'!X12</f>
        <v>0</v>
      </c>
      <c r="Z49" s="457">
        <f>'Plan - Kapital'!Y12</f>
        <v>0</v>
      </c>
      <c r="AA49" s="455">
        <f>'Plan - Kapital'!Z12</f>
        <v>0</v>
      </c>
      <c r="AB49" s="456">
        <f>'Plan - Kapital'!AA12</f>
        <v>0</v>
      </c>
      <c r="AC49" s="456">
        <f>'Plan - Kapital'!AB12</f>
        <v>0</v>
      </c>
      <c r="AD49" s="457">
        <f>'Plan - Kapital'!AC12</f>
        <v>0</v>
      </c>
      <c r="AE49" s="455">
        <f>'Plan - Kapital'!AD12</f>
        <v>0</v>
      </c>
      <c r="AF49" s="456">
        <f>'Plan - Kapital'!AE12</f>
        <v>0</v>
      </c>
      <c r="AG49" s="456">
        <f>'Plan - Kapital'!AF12</f>
        <v>0</v>
      </c>
      <c r="AH49" s="457">
        <f>'Plan - Kapital'!AG12</f>
        <v>0</v>
      </c>
      <c r="AI49" s="455">
        <f>'Plan - Kapital'!AH12</f>
        <v>0</v>
      </c>
      <c r="AJ49" s="456">
        <f>'Plan - Kapital'!AI12</f>
        <v>0</v>
      </c>
      <c r="AK49" s="456">
        <f>'Plan - Kapital'!AJ12</f>
        <v>0</v>
      </c>
      <c r="AL49" s="457">
        <f>'Plan - Kapital'!AK12</f>
        <v>0</v>
      </c>
      <c r="AM49" s="455">
        <f t="shared" si="3"/>
        <v>0</v>
      </c>
      <c r="AN49" s="558">
        <f>AM49</f>
        <v>0</v>
      </c>
      <c r="AO49" s="559" t="s">
        <v>354</v>
      </c>
    </row>
    <row r="50" spans="1:41" s="2" customFormat="1" ht="12.75" x14ac:dyDescent="0.2">
      <c r="A50" s="538" t="s">
        <v>413</v>
      </c>
      <c r="B50" s="539"/>
      <c r="C50" s="183">
        <f t="shared" ref="C50:AL50" si="5">SUM(C9:C11)+SUM(C13:C28)</f>
        <v>0</v>
      </c>
      <c r="D50" s="184">
        <f t="shared" ca="1" si="5"/>
        <v>0</v>
      </c>
      <c r="E50" s="184">
        <f t="shared" ca="1" si="5"/>
        <v>0</v>
      </c>
      <c r="F50" s="184">
        <f t="shared" ca="1" si="5"/>
        <v>0</v>
      </c>
      <c r="G50" s="184">
        <f t="shared" ca="1" si="5"/>
        <v>0</v>
      </c>
      <c r="H50" s="184">
        <f t="shared" ca="1" si="5"/>
        <v>0</v>
      </c>
      <c r="I50" s="184">
        <f t="shared" ca="1" si="5"/>
        <v>0</v>
      </c>
      <c r="J50" s="184">
        <f t="shared" ca="1" si="5"/>
        <v>0</v>
      </c>
      <c r="K50" s="184">
        <f t="shared" ca="1" si="5"/>
        <v>0</v>
      </c>
      <c r="L50" s="184">
        <f t="shared" ca="1" si="5"/>
        <v>0</v>
      </c>
      <c r="M50" s="184">
        <f t="shared" ca="1" si="5"/>
        <v>0</v>
      </c>
      <c r="N50" s="185">
        <f t="shared" ca="1" si="5"/>
        <v>0</v>
      </c>
      <c r="O50" s="183">
        <f t="shared" ca="1" si="5"/>
        <v>0</v>
      </c>
      <c r="P50" s="184">
        <f t="shared" ca="1" si="5"/>
        <v>0</v>
      </c>
      <c r="Q50" s="184">
        <f t="shared" ca="1" si="5"/>
        <v>0</v>
      </c>
      <c r="R50" s="184">
        <f t="shared" ca="1" si="5"/>
        <v>0</v>
      </c>
      <c r="S50" s="184">
        <f t="shared" ca="1" si="5"/>
        <v>0</v>
      </c>
      <c r="T50" s="184">
        <f t="shared" ca="1" si="5"/>
        <v>0</v>
      </c>
      <c r="U50" s="184">
        <f t="shared" ca="1" si="5"/>
        <v>0</v>
      </c>
      <c r="V50" s="184">
        <f t="shared" ca="1" si="5"/>
        <v>0</v>
      </c>
      <c r="W50" s="184">
        <f t="shared" ca="1" si="5"/>
        <v>0</v>
      </c>
      <c r="X50" s="184">
        <f t="shared" ca="1" si="5"/>
        <v>0</v>
      </c>
      <c r="Y50" s="184">
        <f t="shared" ca="1" si="5"/>
        <v>0</v>
      </c>
      <c r="Z50" s="185">
        <f t="shared" ca="1" si="5"/>
        <v>0</v>
      </c>
      <c r="AA50" s="183">
        <f t="shared" ca="1" si="5"/>
        <v>0</v>
      </c>
      <c r="AB50" s="184">
        <f t="shared" ca="1" si="5"/>
        <v>0</v>
      </c>
      <c r="AC50" s="184">
        <f t="shared" ca="1" si="5"/>
        <v>0</v>
      </c>
      <c r="AD50" s="185">
        <f t="shared" ca="1" si="5"/>
        <v>0</v>
      </c>
      <c r="AE50" s="183">
        <f t="shared" ca="1" si="5"/>
        <v>0</v>
      </c>
      <c r="AF50" s="184">
        <f t="shared" ca="1" si="5"/>
        <v>0</v>
      </c>
      <c r="AG50" s="184">
        <f t="shared" ca="1" si="5"/>
        <v>0</v>
      </c>
      <c r="AH50" s="185">
        <f t="shared" ca="1" si="5"/>
        <v>0</v>
      </c>
      <c r="AI50" s="183">
        <f t="shared" ca="1" si="5"/>
        <v>0</v>
      </c>
      <c r="AJ50" s="184">
        <f t="shared" ca="1" si="5"/>
        <v>0</v>
      </c>
      <c r="AK50" s="184">
        <f t="shared" ca="1" si="5"/>
        <v>0</v>
      </c>
      <c r="AL50" s="529">
        <f t="shared" ca="1" si="5"/>
        <v>0</v>
      </c>
      <c r="AM50" s="177">
        <f ca="1">SUM(C50:AL50)</f>
        <v>0</v>
      </c>
      <c r="AN50" s="215"/>
      <c r="AO50" s="557"/>
    </row>
    <row r="51" spans="1:41" s="2" customFormat="1" ht="12.75" x14ac:dyDescent="0.2">
      <c r="A51" s="531" t="s">
        <v>310</v>
      </c>
      <c r="B51" s="534"/>
      <c r="C51" s="22">
        <f t="shared" ref="C51:AL51" si="6">SUM(C30:C48)</f>
        <v>0</v>
      </c>
      <c r="D51" s="178">
        <f t="shared" ca="1" si="6"/>
        <v>0</v>
      </c>
      <c r="E51" s="178">
        <f t="shared" ca="1" si="6"/>
        <v>0</v>
      </c>
      <c r="F51" s="178">
        <f t="shared" ca="1" si="6"/>
        <v>0</v>
      </c>
      <c r="G51" s="178">
        <f t="shared" ca="1" si="6"/>
        <v>0</v>
      </c>
      <c r="H51" s="178">
        <f t="shared" ca="1" si="6"/>
        <v>0</v>
      </c>
      <c r="I51" s="178">
        <f t="shared" ca="1" si="6"/>
        <v>0</v>
      </c>
      <c r="J51" s="178">
        <f t="shared" ca="1" si="6"/>
        <v>0</v>
      </c>
      <c r="K51" s="178">
        <f t="shared" ca="1" si="6"/>
        <v>0</v>
      </c>
      <c r="L51" s="178">
        <f t="shared" ca="1" si="6"/>
        <v>0</v>
      </c>
      <c r="M51" s="178">
        <f t="shared" ca="1" si="6"/>
        <v>0</v>
      </c>
      <c r="N51" s="10">
        <f t="shared" ca="1" si="6"/>
        <v>0</v>
      </c>
      <c r="O51" s="22">
        <f t="shared" ca="1" si="6"/>
        <v>0</v>
      </c>
      <c r="P51" s="178">
        <f t="shared" ca="1" si="6"/>
        <v>0</v>
      </c>
      <c r="Q51" s="178">
        <f t="shared" ca="1" si="6"/>
        <v>0</v>
      </c>
      <c r="R51" s="178">
        <f t="shared" ca="1" si="6"/>
        <v>0</v>
      </c>
      <c r="S51" s="178">
        <f t="shared" ca="1" si="6"/>
        <v>0</v>
      </c>
      <c r="T51" s="178">
        <f t="shared" ca="1" si="6"/>
        <v>0</v>
      </c>
      <c r="U51" s="178">
        <f t="shared" ca="1" si="6"/>
        <v>0</v>
      </c>
      <c r="V51" s="178">
        <f t="shared" ca="1" si="6"/>
        <v>0</v>
      </c>
      <c r="W51" s="178">
        <f t="shared" ca="1" si="6"/>
        <v>0</v>
      </c>
      <c r="X51" s="178">
        <f t="shared" ca="1" si="6"/>
        <v>0</v>
      </c>
      <c r="Y51" s="178">
        <f t="shared" ca="1" si="6"/>
        <v>0</v>
      </c>
      <c r="Z51" s="10">
        <f t="shared" ca="1" si="6"/>
        <v>0</v>
      </c>
      <c r="AA51" s="22">
        <f t="shared" ca="1" si="6"/>
        <v>0</v>
      </c>
      <c r="AB51" s="178">
        <f t="shared" ca="1" si="6"/>
        <v>0</v>
      </c>
      <c r="AC51" s="178">
        <f t="shared" ca="1" si="6"/>
        <v>0</v>
      </c>
      <c r="AD51" s="10">
        <f t="shared" ca="1" si="6"/>
        <v>0</v>
      </c>
      <c r="AE51" s="22">
        <f t="shared" ca="1" si="6"/>
        <v>0</v>
      </c>
      <c r="AF51" s="178">
        <f t="shared" ca="1" si="6"/>
        <v>0</v>
      </c>
      <c r="AG51" s="178">
        <f t="shared" ca="1" si="6"/>
        <v>0</v>
      </c>
      <c r="AH51" s="10">
        <f t="shared" ca="1" si="6"/>
        <v>0</v>
      </c>
      <c r="AI51" s="22">
        <f t="shared" ca="1" si="6"/>
        <v>0</v>
      </c>
      <c r="AJ51" s="178">
        <f t="shared" ca="1" si="6"/>
        <v>0</v>
      </c>
      <c r="AK51" s="178">
        <f t="shared" ca="1" si="6"/>
        <v>0</v>
      </c>
      <c r="AL51" s="33">
        <f t="shared" ca="1" si="6"/>
        <v>0</v>
      </c>
      <c r="AM51" s="22">
        <f ca="1">SUM(C51:AL51)</f>
        <v>0</v>
      </c>
      <c r="AN51" s="210"/>
      <c r="AO51" s="40"/>
    </row>
    <row r="52" spans="1:41" s="2" customFormat="1" ht="12.75" x14ac:dyDescent="0.2">
      <c r="A52" s="531" t="s">
        <v>311</v>
      </c>
      <c r="B52" s="534"/>
      <c r="C52" s="22">
        <f t="shared" ref="C52:AL52" si="7">C50-C51</f>
        <v>0</v>
      </c>
      <c r="D52" s="178">
        <f t="shared" ca="1" si="7"/>
        <v>0</v>
      </c>
      <c r="E52" s="178">
        <f t="shared" ca="1" si="7"/>
        <v>0</v>
      </c>
      <c r="F52" s="178">
        <f t="shared" ca="1" si="7"/>
        <v>0</v>
      </c>
      <c r="G52" s="178">
        <f t="shared" ca="1" si="7"/>
        <v>0</v>
      </c>
      <c r="H52" s="178">
        <f t="shared" ca="1" si="7"/>
        <v>0</v>
      </c>
      <c r="I52" s="178">
        <f t="shared" ca="1" si="7"/>
        <v>0</v>
      </c>
      <c r="J52" s="178">
        <f t="shared" ca="1" si="7"/>
        <v>0</v>
      </c>
      <c r="K52" s="178">
        <f t="shared" ca="1" si="7"/>
        <v>0</v>
      </c>
      <c r="L52" s="178">
        <f t="shared" ca="1" si="7"/>
        <v>0</v>
      </c>
      <c r="M52" s="178">
        <f t="shared" ca="1" si="7"/>
        <v>0</v>
      </c>
      <c r="N52" s="10">
        <f t="shared" ca="1" si="7"/>
        <v>0</v>
      </c>
      <c r="O52" s="22">
        <f t="shared" ca="1" si="7"/>
        <v>0</v>
      </c>
      <c r="P52" s="178">
        <f t="shared" ca="1" si="7"/>
        <v>0</v>
      </c>
      <c r="Q52" s="178">
        <f t="shared" ca="1" si="7"/>
        <v>0</v>
      </c>
      <c r="R52" s="178">
        <f t="shared" ca="1" si="7"/>
        <v>0</v>
      </c>
      <c r="S52" s="178">
        <f t="shared" ca="1" si="7"/>
        <v>0</v>
      </c>
      <c r="T52" s="178">
        <f t="shared" ca="1" si="7"/>
        <v>0</v>
      </c>
      <c r="U52" s="178">
        <f t="shared" ca="1" si="7"/>
        <v>0</v>
      </c>
      <c r="V52" s="178">
        <f t="shared" ca="1" si="7"/>
        <v>0</v>
      </c>
      <c r="W52" s="178">
        <f t="shared" ca="1" si="7"/>
        <v>0</v>
      </c>
      <c r="X52" s="178">
        <f t="shared" ca="1" si="7"/>
        <v>0</v>
      </c>
      <c r="Y52" s="178">
        <f t="shared" ca="1" si="7"/>
        <v>0</v>
      </c>
      <c r="Z52" s="10">
        <f t="shared" ca="1" si="7"/>
        <v>0</v>
      </c>
      <c r="AA52" s="22">
        <f t="shared" ca="1" si="7"/>
        <v>0</v>
      </c>
      <c r="AB52" s="178">
        <f t="shared" ca="1" si="7"/>
        <v>0</v>
      </c>
      <c r="AC52" s="178">
        <f t="shared" ca="1" si="7"/>
        <v>0</v>
      </c>
      <c r="AD52" s="10">
        <f t="shared" ca="1" si="7"/>
        <v>0</v>
      </c>
      <c r="AE52" s="22">
        <f t="shared" ca="1" si="7"/>
        <v>0</v>
      </c>
      <c r="AF52" s="178">
        <f t="shared" ca="1" si="7"/>
        <v>0</v>
      </c>
      <c r="AG52" s="178">
        <f t="shared" ca="1" si="7"/>
        <v>0</v>
      </c>
      <c r="AH52" s="10">
        <f t="shared" ca="1" si="7"/>
        <v>0</v>
      </c>
      <c r="AI52" s="22">
        <f t="shared" ca="1" si="7"/>
        <v>0</v>
      </c>
      <c r="AJ52" s="178">
        <f t="shared" ca="1" si="7"/>
        <v>0</v>
      </c>
      <c r="AK52" s="178">
        <f t="shared" ca="1" si="7"/>
        <v>0</v>
      </c>
      <c r="AL52" s="33">
        <f t="shared" ca="1" si="7"/>
        <v>0</v>
      </c>
      <c r="AM52" s="22">
        <f ca="1">SUM(C52:AL52)</f>
        <v>0</v>
      </c>
      <c r="AN52" s="210"/>
      <c r="AO52" s="40"/>
    </row>
    <row r="53" spans="1:41" s="8" customFormat="1" ht="13.5" thickBot="1" x14ac:dyDescent="0.25">
      <c r="A53" s="532" t="s">
        <v>312</v>
      </c>
      <c r="B53" s="541">
        <f>IF(Art_BWA=Technik_Gültigkeit!$B$7,Bilanz!F30,Bilanz!H30)</f>
        <v>0</v>
      </c>
      <c r="C53" s="24">
        <f t="shared" ref="C53:AL53" si="8">B53+C52</f>
        <v>0</v>
      </c>
      <c r="D53" s="223">
        <f t="shared" ca="1" si="8"/>
        <v>0</v>
      </c>
      <c r="E53" s="223">
        <f t="shared" ca="1" si="8"/>
        <v>0</v>
      </c>
      <c r="F53" s="223">
        <f t="shared" ca="1" si="8"/>
        <v>0</v>
      </c>
      <c r="G53" s="223">
        <f t="shared" ca="1" si="8"/>
        <v>0</v>
      </c>
      <c r="H53" s="223">
        <f t="shared" ca="1" si="8"/>
        <v>0</v>
      </c>
      <c r="I53" s="223">
        <f t="shared" ca="1" si="8"/>
        <v>0</v>
      </c>
      <c r="J53" s="223">
        <f t="shared" ca="1" si="8"/>
        <v>0</v>
      </c>
      <c r="K53" s="223">
        <f t="shared" ca="1" si="8"/>
        <v>0</v>
      </c>
      <c r="L53" s="223">
        <f t="shared" ca="1" si="8"/>
        <v>0</v>
      </c>
      <c r="M53" s="223">
        <f t="shared" ca="1" si="8"/>
        <v>0</v>
      </c>
      <c r="N53" s="224">
        <f t="shared" ca="1" si="8"/>
        <v>0</v>
      </c>
      <c r="O53" s="24">
        <f t="shared" ca="1" si="8"/>
        <v>0</v>
      </c>
      <c r="P53" s="223">
        <f t="shared" ca="1" si="8"/>
        <v>0</v>
      </c>
      <c r="Q53" s="223">
        <f t="shared" ca="1" si="8"/>
        <v>0</v>
      </c>
      <c r="R53" s="223">
        <f t="shared" ca="1" si="8"/>
        <v>0</v>
      </c>
      <c r="S53" s="223">
        <f t="shared" ca="1" si="8"/>
        <v>0</v>
      </c>
      <c r="T53" s="223">
        <f t="shared" ca="1" si="8"/>
        <v>0</v>
      </c>
      <c r="U53" s="223">
        <f t="shared" ca="1" si="8"/>
        <v>0</v>
      </c>
      <c r="V53" s="223">
        <f t="shared" ca="1" si="8"/>
        <v>0</v>
      </c>
      <c r="W53" s="223">
        <f t="shared" ca="1" si="8"/>
        <v>0</v>
      </c>
      <c r="X53" s="223">
        <f t="shared" ca="1" si="8"/>
        <v>0</v>
      </c>
      <c r="Y53" s="223">
        <f t="shared" ca="1" si="8"/>
        <v>0</v>
      </c>
      <c r="Z53" s="224">
        <f t="shared" ca="1" si="8"/>
        <v>0</v>
      </c>
      <c r="AA53" s="24">
        <f t="shared" ca="1" si="8"/>
        <v>0</v>
      </c>
      <c r="AB53" s="223">
        <f t="shared" ca="1" si="8"/>
        <v>0</v>
      </c>
      <c r="AC53" s="223">
        <f t="shared" ca="1" si="8"/>
        <v>0</v>
      </c>
      <c r="AD53" s="224">
        <f t="shared" ca="1" si="8"/>
        <v>0</v>
      </c>
      <c r="AE53" s="24">
        <f t="shared" ca="1" si="8"/>
        <v>0</v>
      </c>
      <c r="AF53" s="223">
        <f t="shared" ca="1" si="8"/>
        <v>0</v>
      </c>
      <c r="AG53" s="223">
        <f t="shared" ca="1" si="8"/>
        <v>0</v>
      </c>
      <c r="AH53" s="224">
        <f t="shared" ca="1" si="8"/>
        <v>0</v>
      </c>
      <c r="AI53" s="24">
        <f t="shared" ca="1" si="8"/>
        <v>0</v>
      </c>
      <c r="AJ53" s="223">
        <f t="shared" ca="1" si="8"/>
        <v>0</v>
      </c>
      <c r="AK53" s="223">
        <f t="shared" ca="1" si="8"/>
        <v>0</v>
      </c>
      <c r="AL53" s="376">
        <f t="shared" ca="1" si="8"/>
        <v>0</v>
      </c>
      <c r="AM53" s="548"/>
      <c r="AN53" s="549">
        <f ca="1">AL53</f>
        <v>0</v>
      </c>
      <c r="AO53" s="550" t="s">
        <v>367</v>
      </c>
    </row>
    <row r="54" spans="1:41" s="2" customFormat="1" ht="12.75" x14ac:dyDescent="0.2"/>
    <row r="55" spans="1:41" s="2" customFormat="1" ht="12.75" x14ac:dyDescent="0.2"/>
  </sheetData>
  <sheetProtection password="B210" sheet="1" objects="1" scenarios="1"/>
  <mergeCells count="6">
    <mergeCell ref="AI6:AL6"/>
    <mergeCell ref="A6:A7"/>
    <mergeCell ref="C6:N6"/>
    <mergeCell ref="O6:Z6"/>
    <mergeCell ref="AA6:AD6"/>
    <mergeCell ref="AE6:AH6"/>
  </mergeCells>
  <pageMargins left="0.7" right="0.7" top="0.78740157499999996" bottom="0.78740157499999996" header="0.3" footer="0.3"/>
  <pageSetup paperSize="9" scale="24" orientation="landscape" copies="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tabColor rgb="FFCCFFCC"/>
    <pageSetUpPr fitToPage="1"/>
  </sheetPr>
  <dimension ref="A1:AP41"/>
  <sheetViews>
    <sheetView workbookViewId="0">
      <pane xSplit="1" ySplit="7" topLeftCell="B8" activePane="bottomRight" state="frozen"/>
      <selection sqref="A1:E1"/>
      <selection pane="topRight" sqref="A1:E1"/>
      <selection pane="bottomLeft" sqref="A1:E1"/>
      <selection pane="bottomRight" activeCell="C7" sqref="C7"/>
    </sheetView>
  </sheetViews>
  <sheetFormatPr baseColWidth="10" defaultRowHeight="15" x14ac:dyDescent="0.25"/>
  <cols>
    <col min="1" max="1" width="50.5703125" customWidth="1"/>
    <col min="2" max="2" width="14.140625" customWidth="1"/>
    <col min="30" max="30" width="11.7109375" bestFit="1" customWidth="1"/>
  </cols>
  <sheetData>
    <row r="1" spans="1:42" s="2" customFormat="1" ht="15.75" x14ac:dyDescent="0.25">
      <c r="A1" s="3" t="s">
        <v>13</v>
      </c>
      <c r="B1" s="3">
        <f>Name</f>
        <v>0</v>
      </c>
    </row>
    <row r="2" spans="1:42" s="2" customFormat="1" ht="15.75" x14ac:dyDescent="0.25">
      <c r="A2" s="3" t="str">
        <f>IF(Antragsnummer="",'Angaben zum Unternehmen'!A7,'Angaben zum Unternehmen'!A8)</f>
        <v>Antragsnummer Zuschuss (Frühphase 1):</v>
      </c>
      <c r="B2" s="144">
        <f>IF(Antragsnummer="",PV_Nummer,Antragsnummer)</f>
        <v>0</v>
      </c>
      <c r="G2" s="191"/>
    </row>
    <row r="3" spans="1:42" s="2" customFormat="1" ht="12.75" x14ac:dyDescent="0.2"/>
    <row r="4" spans="1:42" s="2" customFormat="1" ht="15.75" x14ac:dyDescent="0.25">
      <c r="A4" s="4" t="s">
        <v>416</v>
      </c>
    </row>
    <row r="5" spans="1:42" s="2" customFormat="1" ht="13.5" thickBot="1" x14ac:dyDescent="0.25"/>
    <row r="6" spans="1:42" s="195" customFormat="1" ht="12.75" x14ac:dyDescent="0.25">
      <c r="A6" s="914" t="s">
        <v>97</v>
      </c>
      <c r="B6" s="916" t="s">
        <v>146</v>
      </c>
      <c r="C6" s="917"/>
      <c r="D6" s="917"/>
      <c r="E6" s="917"/>
      <c r="F6" s="917"/>
      <c r="G6" s="917"/>
      <c r="H6" s="917"/>
      <c r="I6" s="917"/>
      <c r="J6" s="917"/>
      <c r="K6" s="917"/>
      <c r="L6" s="917"/>
      <c r="M6" s="918"/>
      <c r="N6" s="919" t="s">
        <v>147</v>
      </c>
      <c r="O6" s="917"/>
      <c r="P6" s="917"/>
      <c r="Q6" s="917"/>
      <c r="R6" s="917"/>
      <c r="S6" s="917"/>
      <c r="T6" s="917"/>
      <c r="U6" s="917"/>
      <c r="V6" s="917"/>
      <c r="W6" s="917"/>
      <c r="X6" s="917"/>
      <c r="Y6" s="918"/>
      <c r="Z6" s="916" t="s">
        <v>148</v>
      </c>
      <c r="AA6" s="917"/>
      <c r="AB6" s="917"/>
      <c r="AC6" s="918"/>
      <c r="AD6" s="911" t="s">
        <v>149</v>
      </c>
      <c r="AE6" s="912"/>
      <c r="AF6" s="912"/>
      <c r="AG6" s="913"/>
      <c r="AH6" s="911" t="s">
        <v>150</v>
      </c>
      <c r="AI6" s="912"/>
      <c r="AJ6" s="912"/>
      <c r="AK6" s="920"/>
      <c r="AL6" s="242">
        <f>YEAR(M7)</f>
        <v>1900</v>
      </c>
      <c r="AM6" s="193">
        <f>AL6+1</f>
        <v>1901</v>
      </c>
      <c r="AN6" s="193">
        <f>AM6+1</f>
        <v>1902</v>
      </c>
      <c r="AO6" s="193">
        <f>AN6+1</f>
        <v>1903</v>
      </c>
      <c r="AP6" s="194">
        <f>AO6+1</f>
        <v>1904</v>
      </c>
    </row>
    <row r="7" spans="1:42" s="195" customFormat="1" ht="27.75" customHeight="1" thickBot="1" x14ac:dyDescent="0.3">
      <c r="A7" s="921"/>
      <c r="B7" s="530">
        <f t="shared" ref="B7:L7" si="0">IF(C7="-","-",IF(DATE(YEAR(C7),MONTH(C7),1)-1&lt;Datum_Planungsbeginn,"-",DATE(YEAR(C7),MONTH(C7)-1,DAY(C7))))</f>
        <v>1</v>
      </c>
      <c r="C7" s="196">
        <f t="shared" si="0"/>
        <v>32</v>
      </c>
      <c r="D7" s="196">
        <f t="shared" si="0"/>
        <v>61</v>
      </c>
      <c r="E7" s="196">
        <f t="shared" si="0"/>
        <v>92</v>
      </c>
      <c r="F7" s="196">
        <f t="shared" si="0"/>
        <v>122</v>
      </c>
      <c r="G7" s="196">
        <f t="shared" si="0"/>
        <v>153</v>
      </c>
      <c r="H7" s="196">
        <f t="shared" si="0"/>
        <v>183</v>
      </c>
      <c r="I7" s="196">
        <f t="shared" si="0"/>
        <v>214</v>
      </c>
      <c r="J7" s="196">
        <f t="shared" si="0"/>
        <v>245</v>
      </c>
      <c r="K7" s="196">
        <f t="shared" si="0"/>
        <v>275</v>
      </c>
      <c r="L7" s="196">
        <f t="shared" si="0"/>
        <v>306</v>
      </c>
      <c r="M7" s="200">
        <f>DATE(YEAR(Datum_Ende_Planjahr_1),MONTH(Datum_Ende_Planjahr_1),1)</f>
        <v>336</v>
      </c>
      <c r="N7" s="412">
        <f t="shared" ref="N7:Y7" si="1">DATE(YEAR(M7),MONTH(M7)+1,DAY(M7))</f>
        <v>367</v>
      </c>
      <c r="O7" s="233">
        <f t="shared" si="1"/>
        <v>398</v>
      </c>
      <c r="P7" s="233">
        <f t="shared" si="1"/>
        <v>426</v>
      </c>
      <c r="Q7" s="233">
        <f t="shared" si="1"/>
        <v>457</v>
      </c>
      <c r="R7" s="233">
        <f t="shared" si="1"/>
        <v>487</v>
      </c>
      <c r="S7" s="233">
        <f t="shared" si="1"/>
        <v>518</v>
      </c>
      <c r="T7" s="233">
        <f t="shared" si="1"/>
        <v>548</v>
      </c>
      <c r="U7" s="233">
        <f t="shared" si="1"/>
        <v>579</v>
      </c>
      <c r="V7" s="233">
        <f t="shared" si="1"/>
        <v>610</v>
      </c>
      <c r="W7" s="233">
        <f t="shared" si="1"/>
        <v>640</v>
      </c>
      <c r="X7" s="233">
        <f t="shared" si="1"/>
        <v>671</v>
      </c>
      <c r="Y7" s="234">
        <f t="shared" si="1"/>
        <v>701</v>
      </c>
      <c r="Z7" s="237" t="str">
        <f>TEXT(DATE(YEAR(Y7),MONTH(Y7)+1,DAY(Y7)),"MMM. JJJJ")&amp;" - "&amp;TEXT(DATE(YEAR(Y7),MONTH(Y7)+3,DAY(Y7)),"MMM. JJJJ")</f>
        <v>Jan. 1902 - Mrz. 1902</v>
      </c>
      <c r="AA7" s="235" t="str">
        <f>TEXT(DATE(YEAR(Y7),MONTH(Y7)+4,DAY(Y7)),"MMM. JJJJ")&amp;" - "&amp;TEXT(DATE(YEAR(Y7),MONTH(Y7)+6,DAY(Y7)),"MMM. JJJJ")</f>
        <v>Apr. 1902 - Jun. 1902</v>
      </c>
      <c r="AB7" s="235" t="str">
        <f>TEXT(DATE(YEAR(Y7),MONTH(Y7)+7,DAY(Y7)),"MMM. JJJJ")&amp;" - "&amp;TEXT(DATE(YEAR(Y7),MONTH(Y7)+9,DAY(Y7)),"MMM. JJJJ")</f>
        <v>Jul. 1902 - Sep. 1902</v>
      </c>
      <c r="AC7" s="236" t="str">
        <f>TEXT(DATE(YEAR(Y7),MONTH(Y7)+10,DAY(Y7)),"MMM. JJJJ")&amp;" - "&amp;TEXT(DATE(YEAR(Y7),MONTH(Y7)+12,DAY(Y7)),"MMM. JJJJ")</f>
        <v>Okt. 1902 - Dez. 1902</v>
      </c>
      <c r="AD7" s="237" t="str">
        <f>TEXT(DATE(YEAR(Y7),MONTH(Y7)+13,DAY(Y7)),"MMM. JJJJ")&amp;" - "&amp;TEXT(DATE(YEAR(Y7),MONTH(Y7)+15,DAY(Y7)),"MMM. JJJJ")</f>
        <v>Jan. 1903 - Mrz. 1903</v>
      </c>
      <c r="AE7" s="235" t="str">
        <f>TEXT(DATE(YEAR(Y7),MONTH(Y7)+16,DAY(Y7)),"MMM. JJJJ")&amp;" - "&amp;TEXT(DATE(YEAR(Y7),MONTH(Y7)+18,DAY(Y7)),"MMM. JJJJ")</f>
        <v>Apr. 1903 - Jun. 1903</v>
      </c>
      <c r="AF7" s="235" t="str">
        <f>TEXT(DATE(YEAR(Y7),MONTH(Y7)+19,DAY(Y7)),"MMM. JJJJ")&amp;" - "&amp;TEXT(DATE(YEAR(Y7),MONTH(Y7)+21,DAY(Y7)),"MMM. JJJJ")</f>
        <v>Jul. 1903 - Sep. 1903</v>
      </c>
      <c r="AG7" s="238" t="str">
        <f>TEXT(DATE(YEAR(Y7),MONTH(Y7)+22,DAY(Y7)),"MMM. JJJJ")&amp;" - "&amp;TEXT(DATE(YEAR(Y7),MONTH(Y7)+24,DAY(Y7)),"MMM. JJJJ")</f>
        <v>Okt. 1903 - Dez. 1903</v>
      </c>
      <c r="AH7" s="237" t="str">
        <f>TEXT(DATE(YEAR(Y7),MONTH(Y7)+25,DAY(Y7)),"MMM. JJJJ")&amp;" - "&amp;TEXT(DATE(YEAR(Y7),MONTH(Y7)+27,DAY(Y7)),"MMM. JJJJ")</f>
        <v>Jan. 1904 - Mrz. 1904</v>
      </c>
      <c r="AI7" s="235" t="str">
        <f>TEXT(DATE(YEAR(Y7),MONTH(Y7)+28,DAY(Y7)),"MMM. JJJJ")&amp;" - "&amp;TEXT(DATE(YEAR(Y7),MONTH(Y7)+30,DAY(Y7)),"MMM. JJJJ")</f>
        <v>Apr. 1904 - Jun. 1904</v>
      </c>
      <c r="AJ7" s="235" t="str">
        <f>TEXT(DATE(YEAR(Y7),MONTH(Y7)+31,DAY(Y7)),"MMM. JJJJ")&amp;" - "&amp;TEXT(DATE(YEAR(Y7),MONTH(Y7)+33,DAY(Y7)),"MMM. JJJJ")</f>
        <v>Jul. 1904 - Sep. 1904</v>
      </c>
      <c r="AK7" s="236" t="str">
        <f>TEXT(DATE(YEAR(Y7),MONTH(Y7)+34,DAY(Y7)),"MMM. JJJJ")&amp;" - "&amp;TEXT(DATE(YEAR(Y7),MONTH(Y7)+36,DAY(Y7)),"MMM. JJJJ")</f>
        <v>Okt. 1904 - Dez. 1904</v>
      </c>
      <c r="AL7" s="243" t="s">
        <v>100</v>
      </c>
      <c r="AM7" s="239" t="s">
        <v>100</v>
      </c>
      <c r="AN7" s="239" t="s">
        <v>100</v>
      </c>
      <c r="AO7" s="239" t="s">
        <v>100</v>
      </c>
      <c r="AP7" s="240" t="s">
        <v>100</v>
      </c>
    </row>
    <row r="8" spans="1:42" s="72" customFormat="1" ht="20.100000000000001" customHeight="1" x14ac:dyDescent="0.25">
      <c r="A8" s="179" t="s">
        <v>78</v>
      </c>
      <c r="B8" s="73"/>
      <c r="C8" s="74"/>
      <c r="D8" s="74"/>
      <c r="E8" s="74"/>
      <c r="F8" s="74"/>
      <c r="G8" s="74"/>
      <c r="H8" s="74"/>
      <c r="I8" s="74"/>
      <c r="J8" s="74"/>
      <c r="K8" s="74"/>
      <c r="L8" s="74"/>
      <c r="M8" s="75"/>
      <c r="N8" s="78"/>
      <c r="O8" s="79"/>
      <c r="P8" s="79"/>
      <c r="Q8" s="79"/>
      <c r="R8" s="79"/>
      <c r="S8" s="79"/>
      <c r="T8" s="79"/>
      <c r="U8" s="79"/>
      <c r="V8" s="79"/>
      <c r="W8" s="79"/>
      <c r="X8" s="79"/>
      <c r="Y8" s="80"/>
      <c r="Z8" s="78"/>
      <c r="AA8" s="79"/>
      <c r="AB8" s="79"/>
      <c r="AC8" s="80"/>
      <c r="AD8" s="78"/>
      <c r="AE8" s="79"/>
      <c r="AF8" s="79"/>
      <c r="AG8" s="81"/>
      <c r="AH8" s="78"/>
      <c r="AI8" s="79"/>
      <c r="AJ8" s="79"/>
      <c r="AK8" s="80"/>
      <c r="AL8" s="78"/>
      <c r="AM8" s="79"/>
      <c r="AN8" s="79"/>
      <c r="AO8" s="79"/>
      <c r="AP8" s="80"/>
    </row>
    <row r="9" spans="1:42" s="2" customFormat="1" ht="12.75" x14ac:dyDescent="0.2">
      <c r="A9" s="660" t="s">
        <v>155</v>
      </c>
      <c r="B9" s="650"/>
      <c r="C9" s="661"/>
      <c r="D9" s="661"/>
      <c r="E9" s="661"/>
      <c r="F9" s="661"/>
      <c r="G9" s="661"/>
      <c r="H9" s="661"/>
      <c r="I9" s="661"/>
      <c r="J9" s="661"/>
      <c r="K9" s="661"/>
      <c r="L9" s="661"/>
      <c r="M9" s="662"/>
      <c r="N9" s="650"/>
      <c r="O9" s="661"/>
      <c r="P9" s="661"/>
      <c r="Q9" s="661"/>
      <c r="R9" s="661"/>
      <c r="S9" s="661"/>
      <c r="T9" s="661"/>
      <c r="U9" s="661"/>
      <c r="V9" s="661"/>
      <c r="W9" s="661"/>
      <c r="X9" s="661"/>
      <c r="Y9" s="662"/>
      <c r="Z9" s="650"/>
      <c r="AA9" s="661"/>
      <c r="AB9" s="661"/>
      <c r="AC9" s="662"/>
      <c r="AD9" s="650"/>
      <c r="AE9" s="661"/>
      <c r="AF9" s="661"/>
      <c r="AG9" s="663"/>
      <c r="AH9" s="650"/>
      <c r="AI9" s="661"/>
      <c r="AJ9" s="661"/>
      <c r="AK9" s="662"/>
      <c r="AL9" s="84">
        <f>SUM(B9:M9)</f>
        <v>0</v>
      </c>
      <c r="AM9" s="83">
        <f>SUM(N9:Y9)</f>
        <v>0</v>
      </c>
      <c r="AN9" s="83">
        <f>SUM(Z9:AC9)</f>
        <v>0</v>
      </c>
      <c r="AO9" s="83">
        <f>SUM(AD9:AG9)</f>
        <v>0</v>
      </c>
      <c r="AP9" s="85">
        <f>SUM(AH9:AK9)</f>
        <v>0</v>
      </c>
    </row>
    <row r="10" spans="1:42" s="2" customFormat="1" ht="12.75" x14ac:dyDescent="0.2">
      <c r="A10" s="660" t="s">
        <v>156</v>
      </c>
      <c r="B10" s="650"/>
      <c r="C10" s="661"/>
      <c r="D10" s="661"/>
      <c r="E10" s="661"/>
      <c r="F10" s="661"/>
      <c r="G10" s="661"/>
      <c r="H10" s="661"/>
      <c r="I10" s="661"/>
      <c r="J10" s="661"/>
      <c r="K10" s="661"/>
      <c r="L10" s="661"/>
      <c r="M10" s="662"/>
      <c r="N10" s="650"/>
      <c r="O10" s="661"/>
      <c r="P10" s="661"/>
      <c r="Q10" s="661"/>
      <c r="R10" s="661"/>
      <c r="S10" s="661"/>
      <c r="T10" s="661"/>
      <c r="U10" s="661"/>
      <c r="V10" s="661"/>
      <c r="W10" s="661"/>
      <c r="X10" s="661"/>
      <c r="Y10" s="662"/>
      <c r="Z10" s="650"/>
      <c r="AA10" s="661"/>
      <c r="AB10" s="661"/>
      <c r="AC10" s="662"/>
      <c r="AD10" s="650"/>
      <c r="AE10" s="661"/>
      <c r="AF10" s="661"/>
      <c r="AG10" s="663"/>
      <c r="AH10" s="650"/>
      <c r="AI10" s="661"/>
      <c r="AJ10" s="661"/>
      <c r="AK10" s="662"/>
      <c r="AL10" s="84">
        <f>SUM(B10:M10)</f>
        <v>0</v>
      </c>
      <c r="AM10" s="83">
        <f>SUM(N10:Y10)</f>
        <v>0</v>
      </c>
      <c r="AN10" s="83">
        <f>SUM(Z10:AC10)</f>
        <v>0</v>
      </c>
      <c r="AO10" s="83">
        <f>SUM(AD10:AG10)</f>
        <v>0</v>
      </c>
      <c r="AP10" s="85">
        <f>SUM(AH10:AK10)</f>
        <v>0</v>
      </c>
    </row>
    <row r="11" spans="1:42" s="2" customFormat="1" ht="12.75" x14ac:dyDescent="0.2">
      <c r="A11" s="660" t="s">
        <v>157</v>
      </c>
      <c r="B11" s="650"/>
      <c r="C11" s="661"/>
      <c r="D11" s="661"/>
      <c r="E11" s="661"/>
      <c r="F11" s="661"/>
      <c r="G11" s="661"/>
      <c r="H11" s="661"/>
      <c r="I11" s="661"/>
      <c r="J11" s="661"/>
      <c r="K11" s="661"/>
      <c r="L11" s="661"/>
      <c r="M11" s="662"/>
      <c r="N11" s="650"/>
      <c r="O11" s="661"/>
      <c r="P11" s="661"/>
      <c r="Q11" s="661"/>
      <c r="R11" s="661"/>
      <c r="S11" s="661"/>
      <c r="T11" s="661"/>
      <c r="U11" s="661"/>
      <c r="V11" s="661"/>
      <c r="W11" s="661"/>
      <c r="X11" s="661"/>
      <c r="Y11" s="662"/>
      <c r="Z11" s="650"/>
      <c r="AA11" s="661"/>
      <c r="AB11" s="661"/>
      <c r="AC11" s="662"/>
      <c r="AD11" s="650"/>
      <c r="AE11" s="661"/>
      <c r="AF11" s="661"/>
      <c r="AG11" s="663"/>
      <c r="AH11" s="650"/>
      <c r="AI11" s="661"/>
      <c r="AJ11" s="661"/>
      <c r="AK11" s="662"/>
      <c r="AL11" s="84">
        <f>SUM(B11:M11)</f>
        <v>0</v>
      </c>
      <c r="AM11" s="83">
        <f>SUM(N11:Y11)</f>
        <v>0</v>
      </c>
      <c r="AN11" s="83">
        <f>SUM(Z11:AC11)</f>
        <v>0</v>
      </c>
      <c r="AO11" s="83">
        <f>SUM(AD11:AG11)</f>
        <v>0</v>
      </c>
      <c r="AP11" s="85">
        <f>SUM(AH11:AK11)</f>
        <v>0</v>
      </c>
    </row>
    <row r="12" spans="1:42" s="2" customFormat="1" ht="12.75" x14ac:dyDescent="0.2">
      <c r="A12" s="660" t="s">
        <v>158</v>
      </c>
      <c r="B12" s="650"/>
      <c r="C12" s="661"/>
      <c r="D12" s="661"/>
      <c r="E12" s="661"/>
      <c r="F12" s="661"/>
      <c r="G12" s="661"/>
      <c r="H12" s="661"/>
      <c r="I12" s="661"/>
      <c r="J12" s="661"/>
      <c r="K12" s="661"/>
      <c r="L12" s="661"/>
      <c r="M12" s="662"/>
      <c r="N12" s="650"/>
      <c r="O12" s="661"/>
      <c r="P12" s="661"/>
      <c r="Q12" s="661"/>
      <c r="R12" s="661"/>
      <c r="S12" s="661"/>
      <c r="T12" s="661"/>
      <c r="U12" s="661"/>
      <c r="V12" s="661"/>
      <c r="W12" s="661"/>
      <c r="X12" s="661"/>
      <c r="Y12" s="662"/>
      <c r="Z12" s="650"/>
      <c r="AA12" s="661"/>
      <c r="AB12" s="661"/>
      <c r="AC12" s="662"/>
      <c r="AD12" s="650"/>
      <c r="AE12" s="661"/>
      <c r="AF12" s="661"/>
      <c r="AG12" s="663"/>
      <c r="AH12" s="650"/>
      <c r="AI12" s="661"/>
      <c r="AJ12" s="661"/>
      <c r="AK12" s="662"/>
      <c r="AL12" s="84">
        <f>SUM(B12:M12)</f>
        <v>0</v>
      </c>
      <c r="AM12" s="83">
        <f>SUM(N12:Y12)</f>
        <v>0</v>
      </c>
      <c r="AN12" s="83">
        <f>SUM(Z12:AC12)</f>
        <v>0</v>
      </c>
      <c r="AO12" s="83">
        <f>SUM(AD12:AG12)</f>
        <v>0</v>
      </c>
      <c r="AP12" s="85">
        <f>SUM(AH12:AK12)</f>
        <v>0</v>
      </c>
    </row>
    <row r="13" spans="1:42" s="2" customFormat="1" ht="12.75" x14ac:dyDescent="0.2">
      <c r="A13" s="660" t="s">
        <v>159</v>
      </c>
      <c r="B13" s="650"/>
      <c r="C13" s="661"/>
      <c r="D13" s="661"/>
      <c r="E13" s="661"/>
      <c r="F13" s="661"/>
      <c r="G13" s="661"/>
      <c r="H13" s="661"/>
      <c r="I13" s="661"/>
      <c r="J13" s="661"/>
      <c r="K13" s="661"/>
      <c r="L13" s="661"/>
      <c r="M13" s="662"/>
      <c r="N13" s="650"/>
      <c r="O13" s="661"/>
      <c r="P13" s="661"/>
      <c r="Q13" s="661"/>
      <c r="R13" s="661"/>
      <c r="S13" s="661"/>
      <c r="T13" s="661"/>
      <c r="U13" s="661"/>
      <c r="V13" s="661"/>
      <c r="W13" s="661"/>
      <c r="X13" s="661"/>
      <c r="Y13" s="662"/>
      <c r="Z13" s="650"/>
      <c r="AA13" s="661"/>
      <c r="AB13" s="661"/>
      <c r="AC13" s="662"/>
      <c r="AD13" s="650"/>
      <c r="AE13" s="661"/>
      <c r="AF13" s="661"/>
      <c r="AG13" s="663"/>
      <c r="AH13" s="650"/>
      <c r="AI13" s="661"/>
      <c r="AJ13" s="661"/>
      <c r="AK13" s="662"/>
      <c r="AL13" s="84">
        <f>SUM(B13:M13)</f>
        <v>0</v>
      </c>
      <c r="AM13" s="83">
        <f>SUM(N13:Y13)</f>
        <v>0</v>
      </c>
      <c r="AN13" s="83">
        <f>SUM(Z13:AC13)</f>
        <v>0</v>
      </c>
      <c r="AO13" s="83">
        <f>SUM(AD13:AG13)</f>
        <v>0</v>
      </c>
      <c r="AP13" s="85">
        <f>SUM(AH13:AK13)</f>
        <v>0</v>
      </c>
    </row>
    <row r="14" spans="1:42" s="8" customFormat="1" ht="12.75" x14ac:dyDescent="0.2">
      <c r="A14" s="307" t="s">
        <v>160</v>
      </c>
      <c r="B14" s="23">
        <f t="shared" ref="B14:AP14" si="2">SUM(B9:B13)</f>
        <v>0</v>
      </c>
      <c r="C14" s="211">
        <f t="shared" si="2"/>
        <v>0</v>
      </c>
      <c r="D14" s="211">
        <f t="shared" si="2"/>
        <v>0</v>
      </c>
      <c r="E14" s="211">
        <f t="shared" si="2"/>
        <v>0</v>
      </c>
      <c r="F14" s="211">
        <f t="shared" si="2"/>
        <v>0</v>
      </c>
      <c r="G14" s="211">
        <f t="shared" si="2"/>
        <v>0</v>
      </c>
      <c r="H14" s="211">
        <f t="shared" si="2"/>
        <v>0</v>
      </c>
      <c r="I14" s="211">
        <f t="shared" si="2"/>
        <v>0</v>
      </c>
      <c r="J14" s="211">
        <f t="shared" si="2"/>
        <v>0</v>
      </c>
      <c r="K14" s="211">
        <f t="shared" si="2"/>
        <v>0</v>
      </c>
      <c r="L14" s="211">
        <f t="shared" si="2"/>
        <v>0</v>
      </c>
      <c r="M14" s="11">
        <f t="shared" si="2"/>
        <v>0</v>
      </c>
      <c r="N14" s="23">
        <f t="shared" si="2"/>
        <v>0</v>
      </c>
      <c r="O14" s="211">
        <f t="shared" si="2"/>
        <v>0</v>
      </c>
      <c r="P14" s="211">
        <f t="shared" si="2"/>
        <v>0</v>
      </c>
      <c r="Q14" s="211">
        <f t="shared" si="2"/>
        <v>0</v>
      </c>
      <c r="R14" s="211">
        <f t="shared" si="2"/>
        <v>0</v>
      </c>
      <c r="S14" s="211">
        <f t="shared" si="2"/>
        <v>0</v>
      </c>
      <c r="T14" s="211">
        <f t="shared" si="2"/>
        <v>0</v>
      </c>
      <c r="U14" s="211">
        <f t="shared" si="2"/>
        <v>0</v>
      </c>
      <c r="V14" s="211">
        <f t="shared" si="2"/>
        <v>0</v>
      </c>
      <c r="W14" s="211">
        <f t="shared" si="2"/>
        <v>0</v>
      </c>
      <c r="X14" s="211">
        <f t="shared" si="2"/>
        <v>0</v>
      </c>
      <c r="Y14" s="11">
        <f t="shared" si="2"/>
        <v>0</v>
      </c>
      <c r="Z14" s="23">
        <f t="shared" si="2"/>
        <v>0</v>
      </c>
      <c r="AA14" s="211">
        <f t="shared" si="2"/>
        <v>0</v>
      </c>
      <c r="AB14" s="211">
        <f t="shared" si="2"/>
        <v>0</v>
      </c>
      <c r="AC14" s="11">
        <f t="shared" si="2"/>
        <v>0</v>
      </c>
      <c r="AD14" s="23">
        <f t="shared" si="2"/>
        <v>0</v>
      </c>
      <c r="AE14" s="211">
        <f t="shared" si="2"/>
        <v>0</v>
      </c>
      <c r="AF14" s="211">
        <f t="shared" si="2"/>
        <v>0</v>
      </c>
      <c r="AG14" s="34">
        <f t="shared" si="2"/>
        <v>0</v>
      </c>
      <c r="AH14" s="23">
        <f t="shared" si="2"/>
        <v>0</v>
      </c>
      <c r="AI14" s="211">
        <f t="shared" si="2"/>
        <v>0</v>
      </c>
      <c r="AJ14" s="211">
        <f t="shared" si="2"/>
        <v>0</v>
      </c>
      <c r="AK14" s="11">
        <f t="shared" si="2"/>
        <v>0</v>
      </c>
      <c r="AL14" s="23">
        <f t="shared" si="2"/>
        <v>0</v>
      </c>
      <c r="AM14" s="211">
        <f t="shared" si="2"/>
        <v>0</v>
      </c>
      <c r="AN14" s="211">
        <f t="shared" si="2"/>
        <v>0</v>
      </c>
      <c r="AO14" s="211">
        <f t="shared" si="2"/>
        <v>0</v>
      </c>
      <c r="AP14" s="11">
        <f t="shared" si="2"/>
        <v>0</v>
      </c>
    </row>
    <row r="15" spans="1:42" s="312" customFormat="1" ht="11.25" x14ac:dyDescent="0.2">
      <c r="A15" s="308" t="s">
        <v>209</v>
      </c>
      <c r="B15" s="664"/>
      <c r="C15" s="665"/>
      <c r="D15" s="665"/>
      <c r="E15" s="665"/>
      <c r="F15" s="665"/>
      <c r="G15" s="665"/>
      <c r="H15" s="665"/>
      <c r="I15" s="665"/>
      <c r="J15" s="665"/>
      <c r="K15" s="665"/>
      <c r="L15" s="665"/>
      <c r="M15" s="666"/>
      <c r="N15" s="664"/>
      <c r="O15" s="665"/>
      <c r="P15" s="665"/>
      <c r="Q15" s="665"/>
      <c r="R15" s="665"/>
      <c r="S15" s="665"/>
      <c r="T15" s="665"/>
      <c r="U15" s="665"/>
      <c r="V15" s="665"/>
      <c r="W15" s="665"/>
      <c r="X15" s="665"/>
      <c r="Y15" s="666"/>
      <c r="Z15" s="664"/>
      <c r="AA15" s="665"/>
      <c r="AB15" s="665"/>
      <c r="AC15" s="666"/>
      <c r="AD15" s="664"/>
      <c r="AE15" s="665"/>
      <c r="AF15" s="665"/>
      <c r="AG15" s="667"/>
      <c r="AH15" s="664"/>
      <c r="AI15" s="665"/>
      <c r="AJ15" s="665"/>
      <c r="AK15" s="666"/>
      <c r="AL15" s="309">
        <f>SUM(B15:M15)</f>
        <v>0</v>
      </c>
      <c r="AM15" s="310">
        <f>SUM(N15:Y15)</f>
        <v>0</v>
      </c>
      <c r="AN15" s="310">
        <f>SUM(Z15:AC15)</f>
        <v>0</v>
      </c>
      <c r="AO15" s="310">
        <f>SUM(AD15:AG15)</f>
        <v>0</v>
      </c>
      <c r="AP15" s="311">
        <f>SUM(AH15:AK15)</f>
        <v>0</v>
      </c>
    </row>
    <row r="16" spans="1:42" s="312" customFormat="1" ht="11.25" x14ac:dyDescent="0.2">
      <c r="A16" s="308" t="s">
        <v>210</v>
      </c>
      <c r="B16" s="313">
        <f t="shared" ref="B16:AK16" ca="1" si="3">IF(ISERROR(OFFSET(B16,-1,Anzahlungen*-1)),0,IF(COLUMN(OFFSET(B16,-1,Anzahlungen*-1))&lt;2,0,OFFSET(B16,-1,Anzahlungen*-1)))</f>
        <v>0</v>
      </c>
      <c r="C16" s="314">
        <f t="shared" ca="1" si="3"/>
        <v>0</v>
      </c>
      <c r="D16" s="314">
        <f t="shared" ca="1" si="3"/>
        <v>0</v>
      </c>
      <c r="E16" s="314">
        <f t="shared" ca="1" si="3"/>
        <v>0</v>
      </c>
      <c r="F16" s="314">
        <f t="shared" ca="1" si="3"/>
        <v>0</v>
      </c>
      <c r="G16" s="314">
        <f t="shared" ca="1" si="3"/>
        <v>0</v>
      </c>
      <c r="H16" s="314">
        <f t="shared" ca="1" si="3"/>
        <v>0</v>
      </c>
      <c r="I16" s="314">
        <f t="shared" ca="1" si="3"/>
        <v>0</v>
      </c>
      <c r="J16" s="314">
        <f t="shared" ca="1" si="3"/>
        <v>0</v>
      </c>
      <c r="K16" s="314">
        <f t="shared" ca="1" si="3"/>
        <v>0</v>
      </c>
      <c r="L16" s="314">
        <f t="shared" ca="1" si="3"/>
        <v>0</v>
      </c>
      <c r="M16" s="315">
        <f t="shared" ca="1" si="3"/>
        <v>0</v>
      </c>
      <c r="N16" s="313">
        <f t="shared" ca="1" si="3"/>
        <v>0</v>
      </c>
      <c r="O16" s="314">
        <f t="shared" ca="1" si="3"/>
        <v>0</v>
      </c>
      <c r="P16" s="314">
        <f t="shared" ca="1" si="3"/>
        <v>0</v>
      </c>
      <c r="Q16" s="314">
        <f t="shared" ca="1" si="3"/>
        <v>0</v>
      </c>
      <c r="R16" s="314">
        <f t="shared" ca="1" si="3"/>
        <v>0</v>
      </c>
      <c r="S16" s="314">
        <f t="shared" ca="1" si="3"/>
        <v>0</v>
      </c>
      <c r="T16" s="314">
        <f t="shared" ca="1" si="3"/>
        <v>0</v>
      </c>
      <c r="U16" s="314">
        <f t="shared" ca="1" si="3"/>
        <v>0</v>
      </c>
      <c r="V16" s="314">
        <f t="shared" ca="1" si="3"/>
        <v>0</v>
      </c>
      <c r="W16" s="314">
        <f t="shared" ca="1" si="3"/>
        <v>0</v>
      </c>
      <c r="X16" s="314">
        <f t="shared" ca="1" si="3"/>
        <v>0</v>
      </c>
      <c r="Y16" s="315">
        <f t="shared" ca="1" si="3"/>
        <v>0</v>
      </c>
      <c r="Z16" s="313">
        <f t="shared" ca="1" si="3"/>
        <v>0</v>
      </c>
      <c r="AA16" s="314">
        <f t="shared" ca="1" si="3"/>
        <v>0</v>
      </c>
      <c r="AB16" s="314">
        <f t="shared" ca="1" si="3"/>
        <v>0</v>
      </c>
      <c r="AC16" s="315">
        <f t="shared" ca="1" si="3"/>
        <v>0</v>
      </c>
      <c r="AD16" s="313">
        <f t="shared" ca="1" si="3"/>
        <v>0</v>
      </c>
      <c r="AE16" s="314">
        <f t="shared" ca="1" si="3"/>
        <v>0</v>
      </c>
      <c r="AF16" s="314">
        <f t="shared" ca="1" si="3"/>
        <v>0</v>
      </c>
      <c r="AG16" s="326">
        <f t="shared" ca="1" si="3"/>
        <v>0</v>
      </c>
      <c r="AH16" s="313">
        <f t="shared" ca="1" si="3"/>
        <v>0</v>
      </c>
      <c r="AI16" s="314">
        <f t="shared" ca="1" si="3"/>
        <v>0</v>
      </c>
      <c r="AJ16" s="314">
        <f t="shared" ca="1" si="3"/>
        <v>0</v>
      </c>
      <c r="AK16" s="315">
        <f t="shared" ca="1" si="3"/>
        <v>0</v>
      </c>
      <c r="AL16" s="309">
        <f ca="1">SUM(B16:M16)</f>
        <v>0</v>
      </c>
      <c r="AM16" s="310">
        <f ca="1">SUM(N16:Y16)</f>
        <v>0</v>
      </c>
      <c r="AN16" s="310">
        <f ca="1">SUM(Z16:AC16)</f>
        <v>0</v>
      </c>
      <c r="AO16" s="310">
        <f ca="1">SUM(AD16:AG16)</f>
        <v>0</v>
      </c>
      <c r="AP16" s="311">
        <f ca="1">SUM(AH16:AK16)</f>
        <v>0</v>
      </c>
    </row>
    <row r="17" spans="1:42" s="312" customFormat="1" ht="12" thickBot="1" x14ac:dyDescent="0.25">
      <c r="A17" s="316" t="s">
        <v>211</v>
      </c>
      <c r="B17" s="328">
        <f ca="1">SUM($B$15:B15)-SUM($B$16:B16)</f>
        <v>0</v>
      </c>
      <c r="C17" s="327">
        <f ca="1">SUM($B$15:C15)-SUM($B$16:C16)</f>
        <v>0</v>
      </c>
      <c r="D17" s="327">
        <f ca="1">SUM($B$15:D15)-SUM($B$16:D16)</f>
        <v>0</v>
      </c>
      <c r="E17" s="327">
        <f ca="1">SUM($B$15:E15)-SUM($B$16:E16)</f>
        <v>0</v>
      </c>
      <c r="F17" s="327">
        <f ca="1">SUM($B$15:F15)-SUM($B$16:F16)</f>
        <v>0</v>
      </c>
      <c r="G17" s="327">
        <f ca="1">SUM($B$15:G15)-SUM($B$16:G16)</f>
        <v>0</v>
      </c>
      <c r="H17" s="327">
        <f ca="1">SUM($B$15:H15)-SUM($B$16:H16)</f>
        <v>0</v>
      </c>
      <c r="I17" s="327">
        <f ca="1">SUM($B$15:I15)-SUM($B$16:I16)</f>
        <v>0</v>
      </c>
      <c r="J17" s="327">
        <f ca="1">SUM($B$15:J15)-SUM($B$16:J16)</f>
        <v>0</v>
      </c>
      <c r="K17" s="327">
        <f ca="1">SUM($B$15:K15)-SUM($B$16:K16)</f>
        <v>0</v>
      </c>
      <c r="L17" s="327">
        <f ca="1">SUM($B$15:L15)-SUM($B$16:L16)</f>
        <v>0</v>
      </c>
      <c r="M17" s="329">
        <f ca="1">SUM($B$15:M15)-SUM($B$16:M16)</f>
        <v>0</v>
      </c>
      <c r="N17" s="317">
        <f ca="1">SUM($B$15:N15)-SUM($B$16:N16)</f>
        <v>0</v>
      </c>
      <c r="O17" s="318">
        <f ca="1">SUM($B$15:O15)-SUM($B$16:O16)</f>
        <v>0</v>
      </c>
      <c r="P17" s="318">
        <f ca="1">SUM($B$15:P15)-SUM($B$16:P16)</f>
        <v>0</v>
      </c>
      <c r="Q17" s="318">
        <f ca="1">SUM($B$15:Q15)-SUM($B$16:Q16)</f>
        <v>0</v>
      </c>
      <c r="R17" s="318">
        <f ca="1">SUM($B$15:R15)-SUM($B$16:R16)</f>
        <v>0</v>
      </c>
      <c r="S17" s="318">
        <f ca="1">SUM($B$15:S15)-SUM($B$16:S16)</f>
        <v>0</v>
      </c>
      <c r="T17" s="318">
        <f ca="1">SUM($B$15:T15)-SUM($B$16:T16)</f>
        <v>0</v>
      </c>
      <c r="U17" s="318">
        <f ca="1">SUM($B$15:U15)-SUM($B$16:U16)</f>
        <v>0</v>
      </c>
      <c r="V17" s="318">
        <f ca="1">SUM($B$15:V15)-SUM($B$16:V16)</f>
        <v>0</v>
      </c>
      <c r="W17" s="318">
        <f ca="1">SUM($B$15:W15)-SUM($B$16:W16)</f>
        <v>0</v>
      </c>
      <c r="X17" s="318">
        <f ca="1">SUM($B$15:X15)-SUM($B$16:X16)</f>
        <v>0</v>
      </c>
      <c r="Y17" s="319">
        <f ca="1">SUM($B$15:Y15)-SUM($B$16:Y16)</f>
        <v>0</v>
      </c>
      <c r="Z17" s="317">
        <f ca="1">SUM($B$15:Z15)-SUM($B$16:Z16)</f>
        <v>0</v>
      </c>
      <c r="AA17" s="318">
        <f ca="1">SUM($B$15:AA15)-SUM($B$16:AA16)</f>
        <v>0</v>
      </c>
      <c r="AB17" s="318">
        <f ca="1">SUM($B$15:AB15)-SUM($B$16:AB16)</f>
        <v>0</v>
      </c>
      <c r="AC17" s="319">
        <f ca="1">SUM($B$15:AC15)-SUM($B$16:AC16)</f>
        <v>0</v>
      </c>
      <c r="AD17" s="317">
        <f ca="1">SUM($B$15:AD15)-SUM($B$16:AD16)</f>
        <v>0</v>
      </c>
      <c r="AE17" s="318">
        <f ca="1">SUM($B$15:AE15)-SUM($B$16:AE16)</f>
        <v>0</v>
      </c>
      <c r="AF17" s="318">
        <f ca="1">SUM($B$15:AF15)-SUM($B$16:AF16)</f>
        <v>0</v>
      </c>
      <c r="AG17" s="325">
        <f ca="1">SUM($B$15:AG15)-SUM($B$16:AG16)</f>
        <v>0</v>
      </c>
      <c r="AH17" s="328">
        <f ca="1">SUM($B$15:AH15)-SUM($B$16:AH16)</f>
        <v>0</v>
      </c>
      <c r="AI17" s="327">
        <f ca="1">SUM($B$15:AI15)-SUM($B$16:AI16)</f>
        <v>0</v>
      </c>
      <c r="AJ17" s="327">
        <f ca="1">SUM($B$15:AJ15)-SUM($B$16:AJ16)</f>
        <v>0</v>
      </c>
      <c r="AK17" s="329">
        <f ca="1">SUM($B$15:AK15)-SUM($B$16:AK16)</f>
        <v>0</v>
      </c>
      <c r="AL17" s="328">
        <f ca="1">SUM($AL$15:AL15)-SUM($AL$16:AL16)</f>
        <v>0</v>
      </c>
      <c r="AM17" s="327">
        <f ca="1">SUM($AL$15:AM15)-SUM($AL$16:AM16)</f>
        <v>0</v>
      </c>
      <c r="AN17" s="327">
        <f ca="1">SUM($AL$15:AN15)-SUM($AL$16:AN16)</f>
        <v>0</v>
      </c>
      <c r="AO17" s="327">
        <f ca="1">SUM($AL$15:AO15)-SUM($AL$16:AO16)</f>
        <v>0</v>
      </c>
      <c r="AP17" s="329">
        <f ca="1">SUM($AL$15:AP15)-SUM($AL$16:AP16)</f>
        <v>0</v>
      </c>
    </row>
    <row r="18" spans="1:42" s="8" customFormat="1" ht="21.75" customHeight="1" x14ac:dyDescent="0.2">
      <c r="A18" s="71" t="s">
        <v>166</v>
      </c>
      <c r="B18" s="245"/>
      <c r="C18" s="246"/>
      <c r="D18" s="246"/>
      <c r="E18" s="246"/>
      <c r="F18" s="246"/>
      <c r="G18" s="246"/>
      <c r="H18" s="246"/>
      <c r="I18" s="246"/>
      <c r="J18" s="246"/>
      <c r="K18" s="246"/>
      <c r="L18" s="246"/>
      <c r="M18" s="247"/>
      <c r="N18" s="245"/>
      <c r="O18" s="246"/>
      <c r="P18" s="246"/>
      <c r="Q18" s="246"/>
      <c r="R18" s="246"/>
      <c r="S18" s="246"/>
      <c r="T18" s="246"/>
      <c r="U18" s="246"/>
      <c r="V18" s="246"/>
      <c r="W18" s="246"/>
      <c r="X18" s="246"/>
      <c r="Y18" s="247"/>
      <c r="Z18" s="245"/>
      <c r="AA18" s="246"/>
      <c r="AB18" s="246"/>
      <c r="AC18" s="247"/>
      <c r="AD18" s="245"/>
      <c r="AE18" s="246"/>
      <c r="AF18" s="246"/>
      <c r="AG18" s="247"/>
      <c r="AH18" s="245"/>
      <c r="AI18" s="246"/>
      <c r="AJ18" s="246"/>
      <c r="AK18" s="247"/>
      <c r="AL18" s="248"/>
      <c r="AM18" s="246"/>
      <c r="AN18" s="246"/>
      <c r="AO18" s="246"/>
      <c r="AP18" s="247"/>
    </row>
    <row r="19" spans="1:42" s="2" customFormat="1" ht="12.75" x14ac:dyDescent="0.2">
      <c r="A19" s="230" t="s">
        <v>161</v>
      </c>
      <c r="B19" s="650"/>
      <c r="C19" s="661"/>
      <c r="D19" s="661"/>
      <c r="E19" s="661"/>
      <c r="F19" s="661"/>
      <c r="G19" s="661"/>
      <c r="H19" s="661"/>
      <c r="I19" s="661"/>
      <c r="J19" s="661"/>
      <c r="K19" s="661"/>
      <c r="L19" s="661"/>
      <c r="M19" s="662"/>
      <c r="N19" s="650"/>
      <c r="O19" s="661"/>
      <c r="P19" s="661"/>
      <c r="Q19" s="661"/>
      <c r="R19" s="661"/>
      <c r="S19" s="661"/>
      <c r="T19" s="661"/>
      <c r="U19" s="661"/>
      <c r="V19" s="661"/>
      <c r="W19" s="661"/>
      <c r="X19" s="661"/>
      <c r="Y19" s="662"/>
      <c r="Z19" s="650"/>
      <c r="AA19" s="661"/>
      <c r="AB19" s="661"/>
      <c r="AC19" s="662"/>
      <c r="AD19" s="650"/>
      <c r="AE19" s="661"/>
      <c r="AF19" s="661"/>
      <c r="AG19" s="662"/>
      <c r="AH19" s="650"/>
      <c r="AI19" s="661"/>
      <c r="AJ19" s="661"/>
      <c r="AK19" s="662"/>
      <c r="AL19" s="244">
        <f>SUM(B19:M19)</f>
        <v>0</v>
      </c>
      <c r="AM19" s="83">
        <f>SUM(N19:Y19)</f>
        <v>0</v>
      </c>
      <c r="AN19" s="83">
        <f>SUM(Z19:AC19)</f>
        <v>0</v>
      </c>
      <c r="AO19" s="83">
        <f>SUM(AD19:AG19)</f>
        <v>0</v>
      </c>
      <c r="AP19" s="85">
        <f>SUM(AH19:AK19)</f>
        <v>0</v>
      </c>
    </row>
    <row r="20" spans="1:42" s="2" customFormat="1" ht="12.75" x14ac:dyDescent="0.2">
      <c r="A20" s="230" t="s">
        <v>162</v>
      </c>
      <c r="B20" s="650"/>
      <c r="C20" s="661"/>
      <c r="D20" s="661"/>
      <c r="E20" s="661"/>
      <c r="F20" s="661"/>
      <c r="G20" s="661"/>
      <c r="H20" s="661"/>
      <c r="I20" s="661"/>
      <c r="J20" s="661"/>
      <c r="K20" s="661"/>
      <c r="L20" s="661"/>
      <c r="M20" s="662"/>
      <c r="N20" s="650"/>
      <c r="O20" s="661"/>
      <c r="P20" s="661"/>
      <c r="Q20" s="661"/>
      <c r="R20" s="661"/>
      <c r="S20" s="661"/>
      <c r="T20" s="661"/>
      <c r="U20" s="661"/>
      <c r="V20" s="661"/>
      <c r="W20" s="661"/>
      <c r="X20" s="661"/>
      <c r="Y20" s="662"/>
      <c r="Z20" s="650"/>
      <c r="AA20" s="661"/>
      <c r="AB20" s="661"/>
      <c r="AC20" s="662"/>
      <c r="AD20" s="650"/>
      <c r="AE20" s="661"/>
      <c r="AF20" s="661"/>
      <c r="AG20" s="662"/>
      <c r="AH20" s="650"/>
      <c r="AI20" s="661"/>
      <c r="AJ20" s="661"/>
      <c r="AK20" s="662"/>
      <c r="AL20" s="244">
        <f>SUM(B20:M20)</f>
        <v>0</v>
      </c>
      <c r="AM20" s="83">
        <f>SUM(N20:Y20)</f>
        <v>0</v>
      </c>
      <c r="AN20" s="83">
        <f>SUM(Z20:AC20)</f>
        <v>0</v>
      </c>
      <c r="AO20" s="83">
        <f>SUM(AD20:AG20)</f>
        <v>0</v>
      </c>
      <c r="AP20" s="85">
        <f>SUM(AH20:AK20)</f>
        <v>0</v>
      </c>
    </row>
    <row r="21" spans="1:42" s="2" customFormat="1" ht="12.75" x14ac:dyDescent="0.2">
      <c r="A21" s="230" t="s">
        <v>163</v>
      </c>
      <c r="B21" s="650"/>
      <c r="C21" s="661"/>
      <c r="D21" s="661"/>
      <c r="E21" s="661"/>
      <c r="F21" s="661"/>
      <c r="G21" s="661"/>
      <c r="H21" s="661"/>
      <c r="I21" s="661"/>
      <c r="J21" s="661"/>
      <c r="K21" s="661"/>
      <c r="L21" s="661"/>
      <c r="M21" s="662"/>
      <c r="N21" s="650"/>
      <c r="O21" s="661"/>
      <c r="P21" s="661"/>
      <c r="Q21" s="661"/>
      <c r="R21" s="661"/>
      <c r="S21" s="661"/>
      <c r="T21" s="661"/>
      <c r="U21" s="661"/>
      <c r="V21" s="661"/>
      <c r="W21" s="661"/>
      <c r="X21" s="661"/>
      <c r="Y21" s="662"/>
      <c r="Z21" s="650"/>
      <c r="AA21" s="661"/>
      <c r="AB21" s="661"/>
      <c r="AC21" s="662"/>
      <c r="AD21" s="650"/>
      <c r="AE21" s="661"/>
      <c r="AF21" s="661"/>
      <c r="AG21" s="662"/>
      <c r="AH21" s="650"/>
      <c r="AI21" s="661"/>
      <c r="AJ21" s="661"/>
      <c r="AK21" s="662"/>
      <c r="AL21" s="244">
        <f>SUM(B21:M21)</f>
        <v>0</v>
      </c>
      <c r="AM21" s="83">
        <f>SUM(N21:Y21)</f>
        <v>0</v>
      </c>
      <c r="AN21" s="83">
        <f>SUM(Z21:AC21)</f>
        <v>0</v>
      </c>
      <c r="AO21" s="83">
        <f>SUM(AD21:AG21)</f>
        <v>0</v>
      </c>
      <c r="AP21" s="85">
        <f>SUM(AH21:AK21)</f>
        <v>0</v>
      </c>
    </row>
    <row r="22" spans="1:42" s="2" customFormat="1" ht="12.75" x14ac:dyDescent="0.2">
      <c r="A22" s="387" t="s">
        <v>344</v>
      </c>
      <c r="B22" s="42">
        <f>IF(B7&lt;&gt;"-",IF(Finanzplan!C53*Zins_Liquiplan*30/36000&gt;0,Finanzplan!C53*Zins_Liquiplan*30/36000,0),0)</f>
        <v>0</v>
      </c>
      <c r="C22" s="336">
        <f ca="1">IF(C7&lt;&gt;"-",IF(Finanzplan!D53*Zins_Liquiplan*30/36000&gt;0,Finanzplan!D53*Zins_Liquiplan*30/36000,0),0)</f>
        <v>0</v>
      </c>
      <c r="D22" s="336">
        <f ca="1">IF(D7&lt;&gt;"-",IF(Finanzplan!E53*Zins_Liquiplan*30/36000&gt;0,Finanzplan!E53*Zins_Liquiplan*30/36000,0),0)</f>
        <v>0</v>
      </c>
      <c r="E22" s="336">
        <f ca="1">IF(E7&lt;&gt;"-",IF(Finanzplan!F53*Zins_Liquiplan*30/36000&gt;0,Finanzplan!F53*Zins_Liquiplan*30/36000,0),0)</f>
        <v>0</v>
      </c>
      <c r="F22" s="336">
        <f ca="1">IF(F7&lt;&gt;"-",IF(Finanzplan!G53*Zins_Liquiplan*30/36000&gt;0,Finanzplan!G53*Zins_Liquiplan*30/36000,0),0)</f>
        <v>0</v>
      </c>
      <c r="G22" s="336">
        <f ca="1">IF(G7&lt;&gt;"-",IF(Finanzplan!H53*Zins_Liquiplan*30/36000&gt;0,Finanzplan!H53*Zins_Liquiplan*30/36000,0),0)</f>
        <v>0</v>
      </c>
      <c r="H22" s="336">
        <f ca="1">IF(H7&lt;&gt;"-",IF(Finanzplan!I53*Zins_Liquiplan*30/36000&gt;0,Finanzplan!I53*Zins_Liquiplan*30/36000,0),0)</f>
        <v>0</v>
      </c>
      <c r="I22" s="336">
        <f ca="1">IF(I7&lt;&gt;"-",IF(Finanzplan!J53*Zins_Liquiplan*30/36000&gt;0,Finanzplan!J53*Zins_Liquiplan*30/36000,0),0)</f>
        <v>0</v>
      </c>
      <c r="J22" s="336">
        <f ca="1">IF(J7&lt;&gt;"-",IF(Finanzplan!K53*Zins_Liquiplan*30/36000&gt;0,Finanzplan!K53*Zins_Liquiplan*30/36000,0),0)</f>
        <v>0</v>
      </c>
      <c r="K22" s="336">
        <f ca="1">IF(K7&lt;&gt;"-",IF(Finanzplan!L53*Zins_Liquiplan*30/36000&gt;0,Finanzplan!L53*Zins_Liquiplan*30/36000,0),0)</f>
        <v>0</v>
      </c>
      <c r="L22" s="336">
        <f ca="1">IF(L7&lt;&gt;"-",IF(Finanzplan!M53*Zins_Liquiplan*30/36000&gt;0,Finanzplan!M53*Zins_Liquiplan*30/36000,0),0)</f>
        <v>0</v>
      </c>
      <c r="M22" s="355">
        <f ca="1">IF(M7&lt;&gt;"-",IF(Finanzplan!N53*Zins_Liquiplan*30/36000&gt;0,Finanzplan!N53*Zins_Liquiplan*30/36000,0),0)</f>
        <v>0</v>
      </c>
      <c r="N22" s="42">
        <f ca="1">IF(N7&lt;&gt;"-",IF(Finanzplan!O53*Zins_Liquiplan*30/36000&gt;0,Finanzplan!O53*Zins_Liquiplan*30/36000,0),0)</f>
        <v>0</v>
      </c>
      <c r="O22" s="336">
        <f ca="1">IF(O7&lt;&gt;"-",IF(Finanzplan!P53*Zins_Liquiplan*30/36000&gt;0,Finanzplan!P53*Zins_Liquiplan*30/36000,0),0)</f>
        <v>0</v>
      </c>
      <c r="P22" s="336">
        <f ca="1">IF(P7&lt;&gt;"-",IF(Finanzplan!Q53*Zins_Liquiplan*30/36000&gt;0,Finanzplan!Q53*Zins_Liquiplan*30/36000,0),0)</f>
        <v>0</v>
      </c>
      <c r="Q22" s="336">
        <f ca="1">IF(Q7&lt;&gt;"-",IF(Finanzplan!R53*Zins_Liquiplan*30/36000&gt;0,Finanzplan!R53*Zins_Liquiplan*30/36000,0),0)</f>
        <v>0</v>
      </c>
      <c r="R22" s="336">
        <f ca="1">IF(R7&lt;&gt;"-",IF(Finanzplan!S53*Zins_Liquiplan*30/36000&gt;0,Finanzplan!S53*Zins_Liquiplan*30/36000,0),0)</f>
        <v>0</v>
      </c>
      <c r="S22" s="336">
        <f ca="1">IF(S7&lt;&gt;"-",IF(Finanzplan!T53*Zins_Liquiplan*30/36000&gt;0,Finanzplan!T53*Zins_Liquiplan*30/36000,0),0)</f>
        <v>0</v>
      </c>
      <c r="T22" s="336">
        <f ca="1">IF(T7&lt;&gt;"-",IF(Finanzplan!U53*Zins_Liquiplan*30/36000&gt;0,Finanzplan!U53*Zins_Liquiplan*30/36000,0),0)</f>
        <v>0</v>
      </c>
      <c r="U22" s="336">
        <f ca="1">IF(U7&lt;&gt;"-",IF(Finanzplan!V53*Zins_Liquiplan*30/36000&gt;0,Finanzplan!V53*Zins_Liquiplan*30/36000,0),0)</f>
        <v>0</v>
      </c>
      <c r="V22" s="336">
        <f ca="1">IF(V7&lt;&gt;"-",IF(Finanzplan!W53*Zins_Liquiplan*30/36000&gt;0,Finanzplan!W53*Zins_Liquiplan*30/36000,0),0)</f>
        <v>0</v>
      </c>
      <c r="W22" s="336">
        <f ca="1">IF(W7&lt;&gt;"-",IF(Finanzplan!X53*Zins_Liquiplan*30/36000&gt;0,Finanzplan!X53*Zins_Liquiplan*30/36000,0),0)</f>
        <v>0</v>
      </c>
      <c r="X22" s="336">
        <f ca="1">IF(X7&lt;&gt;"-",IF(Finanzplan!Y53*Zins_Liquiplan*30/36000&gt;0,Finanzplan!Y53*Zins_Liquiplan*30/36000,0),0)</f>
        <v>0</v>
      </c>
      <c r="Y22" s="355">
        <f ca="1">IF(Y7&lt;&gt;"-",IF(Finanzplan!Z53*Zins_Liquiplan*30/36000&gt;0,Finanzplan!Z53*Zins_Liquiplan*30/36000,0),0)</f>
        <v>0</v>
      </c>
      <c r="Z22" s="42">
        <f ca="1">IF(Z7&lt;&gt;"-",IF(Finanzplan!AA53*Zins_Liquiplan*90/36000&gt;0,Finanzplan!AA53*Zins_Liquiplan*90/36000,0),0)</f>
        <v>0</v>
      </c>
      <c r="AA22" s="336">
        <f ca="1">IF(AA7&lt;&gt;"-",IF(Finanzplan!AB53*Zins_Liquiplan*90/36000&gt;0,Finanzplan!AB53*Zins_Liquiplan*90/36000,0),0)</f>
        <v>0</v>
      </c>
      <c r="AB22" s="336">
        <f ca="1">IF(AB7&lt;&gt;"-",IF(Finanzplan!AC53*Zins_Liquiplan*90/36000&gt;0,Finanzplan!AC53*Zins_Liquiplan*90/36000,0),0)</f>
        <v>0</v>
      </c>
      <c r="AC22" s="355">
        <f ca="1">IF(AC7&lt;&gt;"-",IF(Finanzplan!AD53*Zins_Liquiplan*90/36000&gt;0,Finanzplan!AD53*Zins_Liquiplan*90/36000,0),0)</f>
        <v>0</v>
      </c>
      <c r="AD22" s="42">
        <f ca="1">IF(AD7&lt;&gt;"-",IF(Finanzplan!AE53*Zins_Liquiplan*90/36000&gt;0,Finanzplan!AE53*Zins_Liquiplan*90/36000,0),0)</f>
        <v>0</v>
      </c>
      <c r="AE22" s="336">
        <f ca="1">IF(AE7&lt;&gt;"-",IF(Finanzplan!AF53*Zins_Liquiplan*90/36000&gt;0,Finanzplan!AF53*Zins_Liquiplan*90/36000,0),0)</f>
        <v>0</v>
      </c>
      <c r="AF22" s="336">
        <f ca="1">IF(AF7&lt;&gt;"-",IF(Finanzplan!AG53*Zins_Liquiplan*90/36000&gt;0,Finanzplan!AG53*Zins_Liquiplan*90/36000,0),0)</f>
        <v>0</v>
      </c>
      <c r="AG22" s="355">
        <f ca="1">IF(AG7&lt;&gt;"-",IF(Finanzplan!AH53*Zins_Liquiplan*90/36000&gt;0,Finanzplan!AH53*Zins_Liquiplan*90/36000,0),0)</f>
        <v>0</v>
      </c>
      <c r="AH22" s="42">
        <f ca="1">IF(AH7&lt;&gt;"-",IF(Finanzplan!AI53*Zins_Liquiplan*90/36000&gt;0,Finanzplan!AI53*Zins_Liquiplan*90/36000,0),0)</f>
        <v>0</v>
      </c>
      <c r="AI22" s="336">
        <f ca="1">IF(AI7&lt;&gt;"-",IF(Finanzplan!AJ53*Zins_Liquiplan*90/36000&gt;0,Finanzplan!AJ53*Zins_Liquiplan*90/36000,0),0)</f>
        <v>0</v>
      </c>
      <c r="AJ22" s="336">
        <f ca="1">IF(AJ7&lt;&gt;"-",IF(Finanzplan!AK53*Zins_Liquiplan*90/36000&gt;0,Finanzplan!AK53*Zins_Liquiplan*90/36000,0),0)</f>
        <v>0</v>
      </c>
      <c r="AK22" s="355">
        <f ca="1">IF(AK7&lt;&gt;"-",IF(Finanzplan!AL53*Zins_Liquiplan*90/36000&gt;0,Finanzplan!AL53*Zins_Liquiplan*90/36000,0),0)</f>
        <v>0</v>
      </c>
      <c r="AL22" s="244">
        <f ca="1">SUM(B22:M22)</f>
        <v>0</v>
      </c>
      <c r="AM22" s="83">
        <f ca="1">SUM(N22:Y22)</f>
        <v>0</v>
      </c>
      <c r="AN22" s="83">
        <f ca="1">SUM(Z22:AC22)</f>
        <v>0</v>
      </c>
      <c r="AO22" s="83">
        <f ca="1">SUM(AD22:AG22)</f>
        <v>0</v>
      </c>
      <c r="AP22" s="85">
        <f ca="1">SUM(AH22:AK22)</f>
        <v>0</v>
      </c>
    </row>
    <row r="23" spans="1:42" s="2" customFormat="1" ht="12.75" x14ac:dyDescent="0.2">
      <c r="A23" s="230" t="s">
        <v>165</v>
      </c>
      <c r="B23" s="650"/>
      <c r="C23" s="661"/>
      <c r="D23" s="661"/>
      <c r="E23" s="661"/>
      <c r="F23" s="661"/>
      <c r="G23" s="661"/>
      <c r="H23" s="661"/>
      <c r="I23" s="661"/>
      <c r="J23" s="661"/>
      <c r="K23" s="661"/>
      <c r="L23" s="661"/>
      <c r="M23" s="662"/>
      <c r="N23" s="650"/>
      <c r="O23" s="661"/>
      <c r="P23" s="661"/>
      <c r="Q23" s="661"/>
      <c r="R23" s="661"/>
      <c r="S23" s="661"/>
      <c r="T23" s="661"/>
      <c r="U23" s="661"/>
      <c r="V23" s="661"/>
      <c r="W23" s="661"/>
      <c r="X23" s="661"/>
      <c r="Y23" s="662"/>
      <c r="Z23" s="650"/>
      <c r="AA23" s="661"/>
      <c r="AB23" s="661"/>
      <c r="AC23" s="662"/>
      <c r="AD23" s="650"/>
      <c r="AE23" s="661"/>
      <c r="AF23" s="661"/>
      <c r="AG23" s="662"/>
      <c r="AH23" s="650"/>
      <c r="AI23" s="661"/>
      <c r="AJ23" s="661"/>
      <c r="AK23" s="662"/>
      <c r="AL23" s="244">
        <f>SUM(B23:M23)</f>
        <v>0</v>
      </c>
      <c r="AM23" s="83">
        <f>SUM(N23:Y23)</f>
        <v>0</v>
      </c>
      <c r="AN23" s="83">
        <f>SUM(Z23:AC23)</f>
        <v>0</v>
      </c>
      <c r="AO23" s="83">
        <f>SUM(AD23:AG23)</f>
        <v>0</v>
      </c>
      <c r="AP23" s="85">
        <f>SUM(AH23:AK23)</f>
        <v>0</v>
      </c>
    </row>
    <row r="24" spans="1:42" s="8" customFormat="1" ht="13.5" thickBot="1" x14ac:dyDescent="0.25">
      <c r="A24" s="65" t="s">
        <v>167</v>
      </c>
      <c r="B24" s="401">
        <f t="shared" ref="B24:AP24" si="4">B19-B20+SUM(B21:B23)</f>
        <v>0</v>
      </c>
      <c r="C24" s="391">
        <f t="shared" ca="1" si="4"/>
        <v>0</v>
      </c>
      <c r="D24" s="391">
        <f t="shared" ca="1" si="4"/>
        <v>0</v>
      </c>
      <c r="E24" s="391">
        <f t="shared" ca="1" si="4"/>
        <v>0</v>
      </c>
      <c r="F24" s="391">
        <f t="shared" ca="1" si="4"/>
        <v>0</v>
      </c>
      <c r="G24" s="391">
        <f t="shared" ca="1" si="4"/>
        <v>0</v>
      </c>
      <c r="H24" s="391">
        <f t="shared" ca="1" si="4"/>
        <v>0</v>
      </c>
      <c r="I24" s="391">
        <f t="shared" ca="1" si="4"/>
        <v>0</v>
      </c>
      <c r="J24" s="391">
        <f t="shared" ca="1" si="4"/>
        <v>0</v>
      </c>
      <c r="K24" s="391">
        <f t="shared" ca="1" si="4"/>
        <v>0</v>
      </c>
      <c r="L24" s="391">
        <f t="shared" ca="1" si="4"/>
        <v>0</v>
      </c>
      <c r="M24" s="392">
        <f t="shared" ca="1" si="4"/>
        <v>0</v>
      </c>
      <c r="N24" s="401">
        <f t="shared" ca="1" si="4"/>
        <v>0</v>
      </c>
      <c r="O24" s="391">
        <f t="shared" ca="1" si="4"/>
        <v>0</v>
      </c>
      <c r="P24" s="391">
        <f t="shared" ca="1" si="4"/>
        <v>0</v>
      </c>
      <c r="Q24" s="391">
        <f t="shared" ca="1" si="4"/>
        <v>0</v>
      </c>
      <c r="R24" s="391">
        <f t="shared" ca="1" si="4"/>
        <v>0</v>
      </c>
      <c r="S24" s="391">
        <f t="shared" ca="1" si="4"/>
        <v>0</v>
      </c>
      <c r="T24" s="391">
        <f t="shared" ca="1" si="4"/>
        <v>0</v>
      </c>
      <c r="U24" s="391">
        <f t="shared" ca="1" si="4"/>
        <v>0</v>
      </c>
      <c r="V24" s="391">
        <f t="shared" ca="1" si="4"/>
        <v>0</v>
      </c>
      <c r="W24" s="391">
        <f t="shared" ca="1" si="4"/>
        <v>0</v>
      </c>
      <c r="X24" s="391">
        <f t="shared" ca="1" si="4"/>
        <v>0</v>
      </c>
      <c r="Y24" s="392">
        <f t="shared" ca="1" si="4"/>
        <v>0</v>
      </c>
      <c r="Z24" s="401">
        <f t="shared" ca="1" si="4"/>
        <v>0</v>
      </c>
      <c r="AA24" s="391">
        <f t="shared" ca="1" si="4"/>
        <v>0</v>
      </c>
      <c r="AB24" s="391">
        <f t="shared" ca="1" si="4"/>
        <v>0</v>
      </c>
      <c r="AC24" s="392">
        <f t="shared" ca="1" si="4"/>
        <v>0</v>
      </c>
      <c r="AD24" s="401">
        <f t="shared" ca="1" si="4"/>
        <v>0</v>
      </c>
      <c r="AE24" s="391">
        <f t="shared" ca="1" si="4"/>
        <v>0</v>
      </c>
      <c r="AF24" s="391">
        <f t="shared" ca="1" si="4"/>
        <v>0</v>
      </c>
      <c r="AG24" s="392">
        <f t="shared" ca="1" si="4"/>
        <v>0</v>
      </c>
      <c r="AH24" s="401">
        <f t="shared" ca="1" si="4"/>
        <v>0</v>
      </c>
      <c r="AI24" s="391">
        <f t="shared" ca="1" si="4"/>
        <v>0</v>
      </c>
      <c r="AJ24" s="391">
        <f t="shared" ca="1" si="4"/>
        <v>0</v>
      </c>
      <c r="AK24" s="392">
        <f t="shared" ca="1" si="4"/>
        <v>0</v>
      </c>
      <c r="AL24" s="249">
        <f t="shared" ca="1" si="4"/>
        <v>0</v>
      </c>
      <c r="AM24" s="391">
        <f t="shared" ca="1" si="4"/>
        <v>0</v>
      </c>
      <c r="AN24" s="391">
        <f t="shared" ca="1" si="4"/>
        <v>0</v>
      </c>
      <c r="AO24" s="391">
        <f t="shared" ca="1" si="4"/>
        <v>0</v>
      </c>
      <c r="AP24" s="392">
        <f t="shared" ca="1" si="4"/>
        <v>0</v>
      </c>
    </row>
    <row r="38" s="2" customFormat="1" ht="12.75" x14ac:dyDescent="0.2"/>
    <row r="39" s="1" customFormat="1" ht="14.25" x14ac:dyDescent="0.2"/>
    <row r="40" s="1" customFormat="1" ht="14.25" x14ac:dyDescent="0.2"/>
    <row r="41" s="1" customFormat="1" ht="14.25" x14ac:dyDescent="0.2"/>
  </sheetData>
  <sheetProtection password="B210" sheet="1"/>
  <mergeCells count="6">
    <mergeCell ref="AH6:AK6"/>
    <mergeCell ref="A6:A7"/>
    <mergeCell ref="B6:M6"/>
    <mergeCell ref="N6:Y6"/>
    <mergeCell ref="Z6:AC6"/>
    <mergeCell ref="AD6:AG6"/>
  </mergeCells>
  <dataValidations count="2">
    <dataValidation type="textLength" operator="lessThanOrEqual" allowBlank="1" showInputMessage="1" showErrorMessage="1" errorTitle="Umsatz" error="Bitte nur Produktnamen bis max. 100 Zeichen erfassen." sqref="A9:A13">
      <formula1>100</formula1>
    </dataValidation>
    <dataValidation type="decimal" operator="greaterThanOrEqual" allowBlank="1" showInputMessage="1" showErrorMessage="1" errorTitle="Zahlen" error="Bitte nur positive Werte erfassen." sqref="B9:AK13 B15:AK15 B19:AK21 B23:AK23">
      <formula1>0</formula1>
    </dataValidation>
  </dataValidations>
  <pageMargins left="0.7" right="0.7" top="0.78740157499999996" bottom="0.78740157499999996" header="0.3" footer="0.3"/>
  <pageSetup paperSize="9" scale="25" orientation="landscape" copies="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E17"/>
  <sheetViews>
    <sheetView workbookViewId="0">
      <selection sqref="A1:E1"/>
    </sheetView>
  </sheetViews>
  <sheetFormatPr baseColWidth="10" defaultRowHeight="15" x14ac:dyDescent="0.25"/>
  <cols>
    <col min="1" max="1" width="11.140625" customWidth="1"/>
    <col min="5" max="5" width="87.140625" customWidth="1"/>
  </cols>
  <sheetData>
    <row r="1" spans="1:5" x14ac:dyDescent="0.25">
      <c r="A1" s="922" t="str">
        <f>"Hinsweise zum Pro FIT-Finanzplaner (Version "&amp;Version_Nummer&amp;")"</f>
        <v>Hinsweise zum Pro FIT-Finanzplaner (Version 1.22)</v>
      </c>
      <c r="B1" s="923"/>
      <c r="C1" s="923"/>
      <c r="D1" s="924"/>
      <c r="E1" s="924"/>
    </row>
    <row r="2" spans="1:5" ht="36.75" customHeight="1" x14ac:dyDescent="0.25">
      <c r="A2" s="925" t="s">
        <v>465</v>
      </c>
      <c r="B2" s="925"/>
      <c r="C2" s="925"/>
      <c r="D2" s="924"/>
      <c r="E2" s="924"/>
    </row>
    <row r="3" spans="1:5" x14ac:dyDescent="0.25">
      <c r="A3" s="824"/>
      <c r="B3" s="824"/>
      <c r="C3" s="824"/>
      <c r="D3" s="825"/>
      <c r="E3" s="825"/>
    </row>
    <row r="4" spans="1:5" ht="36.75" customHeight="1" x14ac:dyDescent="0.25">
      <c r="A4" s="926" t="s">
        <v>456</v>
      </c>
      <c r="B4" s="881"/>
      <c r="C4" s="881"/>
      <c r="D4" s="881"/>
      <c r="E4" s="881"/>
    </row>
    <row r="5" spans="1:5" ht="17.25" customHeight="1" x14ac:dyDescent="0.25">
      <c r="A5" s="926" t="s">
        <v>457</v>
      </c>
      <c r="B5" s="881"/>
      <c r="C5" s="881"/>
      <c r="D5" s="881"/>
      <c r="E5" s="881"/>
    </row>
    <row r="6" spans="1:5" ht="18.75" customHeight="1" x14ac:dyDescent="0.25">
      <c r="A6" s="926" t="s">
        <v>458</v>
      </c>
      <c r="B6" s="881"/>
      <c r="C6" s="881"/>
      <c r="D6" s="881"/>
      <c r="E6" s="881"/>
    </row>
    <row r="7" spans="1:5" ht="20.25" customHeight="1" x14ac:dyDescent="0.25">
      <c r="A7" s="926" t="s">
        <v>459</v>
      </c>
      <c r="B7" s="881"/>
      <c r="C7" s="881"/>
      <c r="D7" s="881"/>
      <c r="E7" s="881"/>
    </row>
    <row r="8" spans="1:5" s="828" customFormat="1" ht="8.25" x14ac:dyDescent="0.15">
      <c r="A8" s="827"/>
    </row>
    <row r="9" spans="1:5" ht="77.25" customHeight="1" x14ac:dyDescent="0.25">
      <c r="A9" s="926" t="s">
        <v>460</v>
      </c>
      <c r="B9" s="881"/>
      <c r="C9" s="881"/>
      <c r="D9" s="881"/>
      <c r="E9" s="881"/>
    </row>
    <row r="10" spans="1:5" s="828" customFormat="1" ht="8.25" x14ac:dyDescent="0.15">
      <c r="A10" s="827"/>
    </row>
    <row r="11" spans="1:5" ht="51.75" customHeight="1" x14ac:dyDescent="0.25">
      <c r="A11" s="926" t="s">
        <v>466</v>
      </c>
      <c r="B11" s="881"/>
      <c r="C11" s="881"/>
      <c r="D11" s="881"/>
      <c r="E11" s="881"/>
    </row>
    <row r="12" spans="1:5" s="828" customFormat="1" ht="8.25" x14ac:dyDescent="0.15">
      <c r="A12" s="827"/>
    </row>
    <row r="13" spans="1:5" ht="56.25" customHeight="1" x14ac:dyDescent="0.25">
      <c r="A13" s="927" t="s">
        <v>461</v>
      </c>
      <c r="B13" s="881"/>
      <c r="C13" s="881"/>
      <c r="D13" s="881"/>
      <c r="E13" s="881"/>
    </row>
    <row r="14" spans="1:5" s="828" customFormat="1" ht="8.25" x14ac:dyDescent="0.15">
      <c r="A14" s="827"/>
    </row>
    <row r="15" spans="1:5" ht="63.75" customHeight="1" x14ac:dyDescent="0.25">
      <c r="A15" s="926" t="s">
        <v>462</v>
      </c>
      <c r="B15" s="881"/>
      <c r="C15" s="881"/>
      <c r="D15" s="881"/>
      <c r="E15" s="881"/>
    </row>
    <row r="16" spans="1:5" s="828" customFormat="1" ht="8.25" x14ac:dyDescent="0.15">
      <c r="A16" s="827"/>
    </row>
    <row r="17" spans="1:5" ht="38.25" customHeight="1" x14ac:dyDescent="0.25">
      <c r="A17" s="926" t="s">
        <v>463</v>
      </c>
      <c r="B17" s="881"/>
      <c r="C17" s="881"/>
      <c r="D17" s="881"/>
      <c r="E17" s="881"/>
    </row>
  </sheetData>
  <mergeCells count="11">
    <mergeCell ref="A9:E9"/>
    <mergeCell ref="A11:E11"/>
    <mergeCell ref="A13:E13"/>
    <mergeCell ref="A15:E15"/>
    <mergeCell ref="A17:E17"/>
    <mergeCell ref="A1:E1"/>
    <mergeCell ref="A2:E2"/>
    <mergeCell ref="A4:E4"/>
    <mergeCell ref="A5:E5"/>
    <mergeCell ref="A6:E6"/>
    <mergeCell ref="A7:E7"/>
  </mergeCells>
  <pageMargins left="0.7" right="0.7" top="0.78740157499999996" bottom="0.78740157499999996" header="0.3" footer="0.3"/>
  <pageSetup paperSize="9" scale="98" fitToHeight="0" orientation="landscape" copies="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tabColor rgb="FFCCFFCC"/>
    <pageSetUpPr fitToPage="1"/>
  </sheetPr>
  <dimension ref="A1:AP191"/>
  <sheetViews>
    <sheetView workbookViewId="0">
      <pane xSplit="1" ySplit="7" topLeftCell="B8" activePane="bottomRight" state="frozen"/>
      <selection activeCell="K13" sqref="K13"/>
      <selection pane="topRight" activeCell="K13" sqref="K13"/>
      <selection pane="bottomLeft" activeCell="K13" sqref="K13"/>
      <selection pane="bottomRight" activeCell="B2" sqref="B2"/>
    </sheetView>
  </sheetViews>
  <sheetFormatPr baseColWidth="10" defaultRowHeight="12.75" x14ac:dyDescent="0.2"/>
  <cols>
    <col min="1" max="1" width="31.7109375" style="2" customWidth="1"/>
    <col min="2" max="2" width="12.85546875" style="2" customWidth="1"/>
    <col min="3" max="25" width="11.7109375" style="2" customWidth="1"/>
    <col min="26" max="26" width="13.5703125" style="2" customWidth="1"/>
    <col min="27" max="37" width="11.7109375" style="2" customWidth="1"/>
    <col min="38" max="42" width="12.7109375" style="2" customWidth="1"/>
    <col min="43" max="46" width="10.7109375" style="2" customWidth="1"/>
    <col min="47" max="16384" width="11.42578125" style="2"/>
  </cols>
  <sheetData>
    <row r="1" spans="1:42" ht="15.75" x14ac:dyDescent="0.25">
      <c r="A1" s="3" t="s">
        <v>13</v>
      </c>
      <c r="B1" s="3">
        <f>Name</f>
        <v>0</v>
      </c>
    </row>
    <row r="2" spans="1:42" ht="15.75" x14ac:dyDescent="0.25">
      <c r="A2" s="3" t="str">
        <f>IF(AND(Antragsnummer&lt;&gt;"",PV_Nummer&lt;&gt;""),"Antragsnummern:","Antragsnummer:")</f>
        <v>Antragsnummer:</v>
      </c>
      <c r="B2" s="144">
        <f>IF(AND(PV_Nummer&lt;&gt;"",Antragsnummer&lt;&gt;""),PV_Nummer&amp;" / "&amp;Antragsnummer,IF(Antragsnummer="",PV_Nummer,Antragsnummer))</f>
        <v>0</v>
      </c>
      <c r="G2" s="191"/>
    </row>
    <row r="4" spans="1:42" ht="15.75" x14ac:dyDescent="0.25">
      <c r="A4" s="4" t="s">
        <v>105</v>
      </c>
    </row>
    <row r="5" spans="1:42" ht="13.5" thickBot="1" x14ac:dyDescent="0.25"/>
    <row r="6" spans="1:42" s="195" customFormat="1" x14ac:dyDescent="0.25">
      <c r="A6" s="914" t="s">
        <v>97</v>
      </c>
      <c r="B6" s="916" t="s">
        <v>146</v>
      </c>
      <c r="C6" s="917"/>
      <c r="D6" s="917"/>
      <c r="E6" s="917"/>
      <c r="F6" s="917"/>
      <c r="G6" s="917"/>
      <c r="H6" s="917"/>
      <c r="I6" s="917"/>
      <c r="J6" s="917"/>
      <c r="K6" s="917"/>
      <c r="L6" s="917"/>
      <c r="M6" s="918"/>
      <c r="N6" s="919" t="s">
        <v>147</v>
      </c>
      <c r="O6" s="917"/>
      <c r="P6" s="917"/>
      <c r="Q6" s="917"/>
      <c r="R6" s="917"/>
      <c r="S6" s="917"/>
      <c r="T6" s="917"/>
      <c r="U6" s="917"/>
      <c r="V6" s="917"/>
      <c r="W6" s="917"/>
      <c r="X6" s="917"/>
      <c r="Y6" s="918"/>
      <c r="Z6" s="919" t="s">
        <v>148</v>
      </c>
      <c r="AA6" s="917"/>
      <c r="AB6" s="917"/>
      <c r="AC6" s="918"/>
      <c r="AD6" s="911" t="s">
        <v>149</v>
      </c>
      <c r="AE6" s="912"/>
      <c r="AF6" s="912"/>
      <c r="AG6" s="920"/>
      <c r="AH6" s="928" t="s">
        <v>150</v>
      </c>
      <c r="AI6" s="912"/>
      <c r="AJ6" s="912"/>
      <c r="AK6" s="913"/>
      <c r="AL6" s="192">
        <f>YEAR(M7)</f>
        <v>1900</v>
      </c>
      <c r="AM6" s="193">
        <f>AL6+1</f>
        <v>1901</v>
      </c>
      <c r="AN6" s="193">
        <f>AM6+1</f>
        <v>1902</v>
      </c>
      <c r="AO6" s="193">
        <f>AN6+1</f>
        <v>1903</v>
      </c>
      <c r="AP6" s="194">
        <f>AO6+1</f>
        <v>1904</v>
      </c>
    </row>
    <row r="7" spans="1:42" s="195" customFormat="1" ht="27.75" customHeight="1" thickBot="1" x14ac:dyDescent="0.3">
      <c r="A7" s="921"/>
      <c r="B7" s="530">
        <f t="shared" ref="B7:L7" si="0">IF(C7="-","-",IF(DATE(YEAR(C7),MONTH(C7),1)-1&lt;Datum_Planungsbeginn,"-",DATE(YEAR(C7),MONTH(C7)-1,DAY(C7))))</f>
        <v>1</v>
      </c>
      <c r="C7" s="196">
        <f t="shared" si="0"/>
        <v>32</v>
      </c>
      <c r="D7" s="196">
        <f t="shared" si="0"/>
        <v>61</v>
      </c>
      <c r="E7" s="196">
        <f t="shared" si="0"/>
        <v>92</v>
      </c>
      <c r="F7" s="196">
        <f t="shared" si="0"/>
        <v>122</v>
      </c>
      <c r="G7" s="196">
        <f t="shared" si="0"/>
        <v>153</v>
      </c>
      <c r="H7" s="196">
        <f t="shared" si="0"/>
        <v>183</v>
      </c>
      <c r="I7" s="196">
        <f t="shared" si="0"/>
        <v>214</v>
      </c>
      <c r="J7" s="196">
        <f t="shared" si="0"/>
        <v>245</v>
      </c>
      <c r="K7" s="196">
        <f t="shared" si="0"/>
        <v>275</v>
      </c>
      <c r="L7" s="196">
        <f t="shared" si="0"/>
        <v>306</v>
      </c>
      <c r="M7" s="200">
        <f>DATE(YEAR(Datum_Ende_Planjahr_1),MONTH(Datum_Ende_Planjahr_1),1)</f>
        <v>336</v>
      </c>
      <c r="N7" s="834">
        <f>DATE(YEAR(M7),MONTH(M7)+1,DAY(M7))</f>
        <v>367</v>
      </c>
      <c r="O7" s="199">
        <f t="shared" ref="O7:Y7" si="1">DATE(YEAR(N7),MONTH(N7)+1,DAY(N7))</f>
        <v>398</v>
      </c>
      <c r="P7" s="199">
        <f t="shared" si="1"/>
        <v>426</v>
      </c>
      <c r="Q7" s="199">
        <f t="shared" si="1"/>
        <v>457</v>
      </c>
      <c r="R7" s="199">
        <f t="shared" si="1"/>
        <v>487</v>
      </c>
      <c r="S7" s="199">
        <f t="shared" si="1"/>
        <v>518</v>
      </c>
      <c r="T7" s="199">
        <f t="shared" si="1"/>
        <v>548</v>
      </c>
      <c r="U7" s="199">
        <f t="shared" si="1"/>
        <v>579</v>
      </c>
      <c r="V7" s="199">
        <f t="shared" si="1"/>
        <v>610</v>
      </c>
      <c r="W7" s="199">
        <f t="shared" si="1"/>
        <v>640</v>
      </c>
      <c r="X7" s="199">
        <f t="shared" si="1"/>
        <v>671</v>
      </c>
      <c r="Y7" s="200">
        <f t="shared" si="1"/>
        <v>701</v>
      </c>
      <c r="Z7" s="201" t="str">
        <f>TEXT(DATE(YEAR(Y7),MONTH(Y7)+1,DAY(Y7)),"MMM. JJJJ")&amp;" - "&amp;TEXT(DATE(YEAR(Y7),MONTH(Y7)+3,DAY(Y7)),"MMM. JJJJ")</f>
        <v>Jan. 1902 - Mrz. 1902</v>
      </c>
      <c r="AA7" s="202" t="str">
        <f>TEXT(DATE(YEAR(Y7),MONTH(Y7)+4,DAY(Y7)),"MMM. JJJJ")&amp;" - "&amp;TEXT(DATE(YEAR(Y7),MONTH(Y7)+6,DAY(Y7)),"MMM. JJJJ")</f>
        <v>Apr. 1902 - Jun. 1902</v>
      </c>
      <c r="AB7" s="202" t="str">
        <f>TEXT(DATE(YEAR(Y7),MONTH(Y7)+7,DAY(Y7)),"MMM. JJJJ")&amp;" - "&amp;TEXT(DATE(YEAR(Y7),MONTH(Y7)+9,DAY(Y7)),"MMM. JJJJ")</f>
        <v>Jul. 1902 - Sep. 1902</v>
      </c>
      <c r="AC7" s="203" t="str">
        <f>TEXT(DATE(YEAR(Y7),MONTH(Y7)+10,DAY(Y7)),"MMM. JJJJ")&amp;" - "&amp;TEXT(DATE(YEAR(Y7),MONTH(Y7)+12,DAY(Y7)),"MMM. JJJJ")</f>
        <v>Okt. 1902 - Dez. 1902</v>
      </c>
      <c r="AD7" s="204" t="str">
        <f>TEXT(DATE(YEAR(Y7),MONTH(Y7)+13,DAY(Y7)),"MMM. JJJJ")&amp;" - "&amp;TEXT(DATE(YEAR(Y7),MONTH(Y7)+15,DAY(Y7)),"MMM. JJJJ")</f>
        <v>Jan. 1903 - Mrz. 1903</v>
      </c>
      <c r="AE7" s="202" t="str">
        <f>TEXT(DATE(YEAR(Y7),MONTH(Y7)+16,DAY(Y7)),"MMM. JJJJ")&amp;" - "&amp;TEXT(DATE(YEAR(Y7),MONTH(Y7)+18,DAY(Y7)),"MMM. JJJJ")</f>
        <v>Apr. 1903 - Jun. 1903</v>
      </c>
      <c r="AF7" s="202" t="str">
        <f>TEXT(DATE(YEAR(Y7),MONTH(Y7)+19,DAY(Y7)),"MMM. JJJJ")&amp;" - "&amp;TEXT(DATE(YEAR(Y7),MONTH(Y7)+21,DAY(Y7)),"MMM. JJJJ")</f>
        <v>Jul. 1903 - Sep. 1903</v>
      </c>
      <c r="AG7" s="203" t="str">
        <f>TEXT(DATE(YEAR(Y7),MONTH(Y7)+22,DAY(Y7)),"MMM. JJJJ")&amp;" - "&amp;TEXT(DATE(YEAR(Y7),MONTH(Y7)+24,DAY(Y7)),"MMM. JJJJ")</f>
        <v>Okt. 1903 - Dez. 1903</v>
      </c>
      <c r="AH7" s="201" t="str">
        <f>TEXT(DATE(YEAR(Y7),MONTH(Y7)+25,DAY(Y7)),"MMM. JJJJ")&amp;" - "&amp;TEXT(DATE(YEAR(Y7),MONTH(Y7)+27,DAY(Y7)),"MMM. JJJJ")</f>
        <v>Jan. 1904 - Mrz. 1904</v>
      </c>
      <c r="AI7" s="202" t="str">
        <f>TEXT(DATE(YEAR(Y7),MONTH(Y7)+28,DAY(Y7)),"MMM. JJJJ")&amp;" - "&amp;TEXT(DATE(YEAR(Y7),MONTH(Y7)+30,DAY(Y7)),"MMM. JJJJ")</f>
        <v>Apr. 1904 - Jun. 1904</v>
      </c>
      <c r="AJ7" s="202" t="str">
        <f>TEXT(DATE(YEAR(Y7),MONTH(Y7)+31,DAY(Y7)),"MMM. JJJJ")&amp;" - "&amp;TEXT(DATE(YEAR(Y7),MONTH(Y7)+33,DAY(Y7)),"MMM. JJJJ")</f>
        <v>Jul. 1904 - Sep. 1904</v>
      </c>
      <c r="AK7" s="205" t="str">
        <f>TEXT(DATE(YEAR(Y7),MONTH(Y7)+34,DAY(Y7)),"MMM. JJJJ")&amp;" - "&amp;TEXT(DATE(YEAR(Y7),MONTH(Y7)+36,DAY(Y7)),"MMM. JJJJ")</f>
        <v>Okt. 1904 - Dez. 1904</v>
      </c>
      <c r="AL7" s="206" t="s">
        <v>100</v>
      </c>
      <c r="AM7" s="207" t="s">
        <v>100</v>
      </c>
      <c r="AN7" s="207" t="s">
        <v>100</v>
      </c>
      <c r="AO7" s="207" t="s">
        <v>100</v>
      </c>
      <c r="AP7" s="208" t="s">
        <v>100</v>
      </c>
    </row>
    <row r="8" spans="1:42" s="72" customFormat="1" ht="20.100000000000001" customHeight="1" thickBot="1" x14ac:dyDescent="0.3">
      <c r="A8" s="753" t="s">
        <v>98</v>
      </c>
      <c r="B8" s="754"/>
      <c r="C8" s="755"/>
      <c r="D8" s="755"/>
      <c r="E8" s="755"/>
      <c r="F8" s="755"/>
      <c r="G8" s="755"/>
      <c r="H8" s="755"/>
      <c r="I8" s="755"/>
      <c r="J8" s="755"/>
      <c r="K8" s="755"/>
      <c r="L8" s="755"/>
      <c r="M8" s="756"/>
      <c r="N8" s="754"/>
      <c r="O8" s="755"/>
      <c r="P8" s="755"/>
      <c r="Q8" s="755"/>
      <c r="R8" s="755"/>
      <c r="S8" s="755"/>
      <c r="T8" s="755"/>
      <c r="U8" s="755"/>
      <c r="V8" s="755"/>
      <c r="W8" s="755"/>
      <c r="X8" s="755"/>
      <c r="Y8" s="757"/>
      <c r="Z8" s="754"/>
      <c r="AA8" s="755"/>
      <c r="AB8" s="755"/>
      <c r="AC8" s="756"/>
      <c r="AD8" s="754"/>
      <c r="AE8" s="755"/>
      <c r="AF8" s="755"/>
      <c r="AG8" s="756"/>
      <c r="AH8" s="758"/>
      <c r="AI8" s="755"/>
      <c r="AJ8" s="755"/>
      <c r="AK8" s="757"/>
      <c r="AL8" s="754"/>
      <c r="AM8" s="755"/>
      <c r="AN8" s="755"/>
      <c r="AO8" s="755"/>
      <c r="AP8" s="756"/>
    </row>
    <row r="9" spans="1:42" s="72" customFormat="1" ht="13.5" thickBot="1" x14ac:dyDescent="0.3">
      <c r="A9" s="759" t="s">
        <v>99</v>
      </c>
      <c r="B9" s="760"/>
      <c r="C9" s="761"/>
      <c r="D9" s="761"/>
      <c r="E9" s="761"/>
      <c r="F9" s="761"/>
      <c r="G9" s="761"/>
      <c r="H9" s="761"/>
      <c r="I9" s="761"/>
      <c r="J9" s="761"/>
      <c r="K9" s="761"/>
      <c r="L9" s="761"/>
      <c r="M9" s="762"/>
      <c r="N9" s="760"/>
      <c r="O9" s="761"/>
      <c r="P9" s="761"/>
      <c r="Q9" s="761"/>
      <c r="R9" s="761"/>
      <c r="S9" s="761"/>
      <c r="T9" s="761"/>
      <c r="U9" s="761"/>
      <c r="V9" s="761"/>
      <c r="W9" s="761"/>
      <c r="X9" s="761"/>
      <c r="Y9" s="763"/>
      <c r="Z9" s="760"/>
      <c r="AA9" s="761"/>
      <c r="AB9" s="761"/>
      <c r="AC9" s="762"/>
      <c r="AD9" s="760"/>
      <c r="AE9" s="761"/>
      <c r="AF9" s="761"/>
      <c r="AG9" s="762"/>
      <c r="AH9" s="764"/>
      <c r="AI9" s="761"/>
      <c r="AJ9" s="761"/>
      <c r="AK9" s="763"/>
      <c r="AL9" s="765">
        <f>SUM(B9:M9)</f>
        <v>0</v>
      </c>
      <c r="AM9" s="766">
        <f>SUM(N9:Y9)</f>
        <v>0</v>
      </c>
      <c r="AN9" s="766">
        <f>SUM(Z9:AC9)</f>
        <v>0</v>
      </c>
      <c r="AO9" s="766">
        <f>SUM(AD9:AG9)</f>
        <v>0</v>
      </c>
      <c r="AP9" s="767">
        <f>SUM(AH9:AK9)</f>
        <v>0</v>
      </c>
    </row>
    <row r="10" spans="1:42" s="97" customFormat="1" x14ac:dyDescent="0.25">
      <c r="A10" s="744" t="s">
        <v>107</v>
      </c>
      <c r="B10" s="745"/>
      <c r="C10" s="746"/>
      <c r="D10" s="746"/>
      <c r="E10" s="746"/>
      <c r="F10" s="746"/>
      <c r="G10" s="746"/>
      <c r="H10" s="746"/>
      <c r="I10" s="746"/>
      <c r="J10" s="746"/>
      <c r="K10" s="746"/>
      <c r="L10" s="746"/>
      <c r="M10" s="747"/>
      <c r="N10" s="745"/>
      <c r="O10" s="746"/>
      <c r="P10" s="746"/>
      <c r="Q10" s="746"/>
      <c r="R10" s="746"/>
      <c r="S10" s="746"/>
      <c r="T10" s="746"/>
      <c r="U10" s="746"/>
      <c r="V10" s="746"/>
      <c r="W10" s="746"/>
      <c r="X10" s="746"/>
      <c r="Y10" s="748"/>
      <c r="Z10" s="745"/>
      <c r="AA10" s="746"/>
      <c r="AB10" s="746"/>
      <c r="AC10" s="747"/>
      <c r="AD10" s="745"/>
      <c r="AE10" s="746"/>
      <c r="AF10" s="746"/>
      <c r="AG10" s="747"/>
      <c r="AH10" s="749"/>
      <c r="AI10" s="746"/>
      <c r="AJ10" s="746"/>
      <c r="AK10" s="748"/>
      <c r="AL10" s="750">
        <f>IF(HT_Personalausgaben!AL9&lt;&gt;0,HT_Personalausgaben!AL10/HT_Personalausgaben!AL9,0)</f>
        <v>0</v>
      </c>
      <c r="AM10" s="751">
        <f>IF(HT_Personalausgaben!AM9&lt;&gt;0,HT_Personalausgaben!AM10/HT_Personalausgaben!AM9,0)</f>
        <v>0</v>
      </c>
      <c r="AN10" s="751">
        <f>IF(HT_Personalausgaben!AN9&lt;&gt;0,HT_Personalausgaben!AN10/HT_Personalausgaben!AN9,0)</f>
        <v>0</v>
      </c>
      <c r="AO10" s="751">
        <f>IF(HT_Personalausgaben!AO9&lt;&gt;0,HT_Personalausgaben!AO10/HT_Personalausgaben!AO9,0)</f>
        <v>0</v>
      </c>
      <c r="AP10" s="752">
        <f>IF(HT_Personalausgaben!AP9&lt;&gt;0,HT_Personalausgaben!AP10/HT_Personalausgaben!AP9,0)</f>
        <v>0</v>
      </c>
    </row>
    <row r="11" spans="1:42" s="97" customFormat="1" x14ac:dyDescent="0.25">
      <c r="A11" s="93" t="s">
        <v>108</v>
      </c>
      <c r="B11" s="677"/>
      <c r="C11" s="678"/>
      <c r="D11" s="678"/>
      <c r="E11" s="678"/>
      <c r="F11" s="678"/>
      <c r="G11" s="678"/>
      <c r="H11" s="678"/>
      <c r="I11" s="678"/>
      <c r="J11" s="678"/>
      <c r="K11" s="678"/>
      <c r="L11" s="678"/>
      <c r="M11" s="679"/>
      <c r="N11" s="677"/>
      <c r="O11" s="678"/>
      <c r="P11" s="678"/>
      <c r="Q11" s="678"/>
      <c r="R11" s="678"/>
      <c r="S11" s="678"/>
      <c r="T11" s="678"/>
      <c r="U11" s="678"/>
      <c r="V11" s="678"/>
      <c r="W11" s="678"/>
      <c r="X11" s="678"/>
      <c r="Y11" s="680"/>
      <c r="Z11" s="677"/>
      <c r="AA11" s="678"/>
      <c r="AB11" s="678"/>
      <c r="AC11" s="679"/>
      <c r="AD11" s="677"/>
      <c r="AE11" s="678"/>
      <c r="AF11" s="678"/>
      <c r="AG11" s="679"/>
      <c r="AH11" s="681"/>
      <c r="AI11" s="678"/>
      <c r="AJ11" s="678"/>
      <c r="AK11" s="680"/>
      <c r="AL11" s="94">
        <f>IF(HT_Personalausgaben!AL9&lt;&gt;0,HT_Personalausgaben!AL11/HT_Personalausgaben!AL9,0)</f>
        <v>0</v>
      </c>
      <c r="AM11" s="95">
        <f>IF(HT_Personalausgaben!AM9&lt;&gt;0,HT_Personalausgaben!AM11/HT_Personalausgaben!AM9,0)</f>
        <v>0</v>
      </c>
      <c r="AN11" s="95">
        <f>IF(HT_Personalausgaben!AN9&lt;&gt;0,HT_Personalausgaben!AN11/HT_Personalausgaben!AN9,0)</f>
        <v>0</v>
      </c>
      <c r="AO11" s="95">
        <f>IF(HT_Personalausgaben!AO9&lt;&gt;0,HT_Personalausgaben!AO11/HT_Personalausgaben!AO9,0)</f>
        <v>0</v>
      </c>
      <c r="AP11" s="96">
        <f>IF(HT_Personalausgaben!AP9&lt;&gt;0,HT_Personalausgaben!AP11/HT_Personalausgaben!AP9,0)</f>
        <v>0</v>
      </c>
    </row>
    <row r="12" spans="1:42" s="97" customFormat="1" ht="13.5" thickBot="1" x14ac:dyDescent="0.3">
      <c r="A12" s="163" t="s">
        <v>431</v>
      </c>
      <c r="B12" s="768">
        <f>1-B10-B11</f>
        <v>1</v>
      </c>
      <c r="C12" s="769">
        <f t="shared" ref="C12:AK12" si="2">1-C10-C11</f>
        <v>1</v>
      </c>
      <c r="D12" s="769">
        <f t="shared" si="2"/>
        <v>1</v>
      </c>
      <c r="E12" s="769">
        <f t="shared" si="2"/>
        <v>1</v>
      </c>
      <c r="F12" s="769">
        <f t="shared" si="2"/>
        <v>1</v>
      </c>
      <c r="G12" s="769">
        <f t="shared" si="2"/>
        <v>1</v>
      </c>
      <c r="H12" s="769">
        <f t="shared" si="2"/>
        <v>1</v>
      </c>
      <c r="I12" s="769">
        <f t="shared" si="2"/>
        <v>1</v>
      </c>
      <c r="J12" s="769">
        <f t="shared" si="2"/>
        <v>1</v>
      </c>
      <c r="K12" s="769">
        <f t="shared" si="2"/>
        <v>1</v>
      </c>
      <c r="L12" s="769">
        <f t="shared" si="2"/>
        <v>1</v>
      </c>
      <c r="M12" s="770">
        <f t="shared" si="2"/>
        <v>1</v>
      </c>
      <c r="N12" s="768">
        <f t="shared" si="2"/>
        <v>1</v>
      </c>
      <c r="O12" s="769">
        <f t="shared" si="2"/>
        <v>1</v>
      </c>
      <c r="P12" s="769">
        <f t="shared" si="2"/>
        <v>1</v>
      </c>
      <c r="Q12" s="769">
        <f t="shared" si="2"/>
        <v>1</v>
      </c>
      <c r="R12" s="769">
        <f t="shared" si="2"/>
        <v>1</v>
      </c>
      <c r="S12" s="769">
        <f t="shared" si="2"/>
        <v>1</v>
      </c>
      <c r="T12" s="769">
        <f t="shared" si="2"/>
        <v>1</v>
      </c>
      <c r="U12" s="769">
        <f t="shared" si="2"/>
        <v>1</v>
      </c>
      <c r="V12" s="769">
        <f t="shared" si="2"/>
        <v>1</v>
      </c>
      <c r="W12" s="769">
        <f t="shared" si="2"/>
        <v>1</v>
      </c>
      <c r="X12" s="769">
        <f t="shared" si="2"/>
        <v>1</v>
      </c>
      <c r="Y12" s="770">
        <f t="shared" si="2"/>
        <v>1</v>
      </c>
      <c r="Z12" s="768">
        <f t="shared" si="2"/>
        <v>1</v>
      </c>
      <c r="AA12" s="769">
        <f t="shared" si="2"/>
        <v>1</v>
      </c>
      <c r="AB12" s="769">
        <f t="shared" si="2"/>
        <v>1</v>
      </c>
      <c r="AC12" s="770">
        <f t="shared" si="2"/>
        <v>1</v>
      </c>
      <c r="AD12" s="768">
        <f t="shared" si="2"/>
        <v>1</v>
      </c>
      <c r="AE12" s="769">
        <f t="shared" si="2"/>
        <v>1</v>
      </c>
      <c r="AF12" s="769">
        <f t="shared" si="2"/>
        <v>1</v>
      </c>
      <c r="AG12" s="770">
        <f t="shared" si="2"/>
        <v>1</v>
      </c>
      <c r="AH12" s="768">
        <f t="shared" si="2"/>
        <v>1</v>
      </c>
      <c r="AI12" s="769">
        <f t="shared" si="2"/>
        <v>1</v>
      </c>
      <c r="AJ12" s="769">
        <f t="shared" si="2"/>
        <v>1</v>
      </c>
      <c r="AK12" s="771">
        <f t="shared" si="2"/>
        <v>1</v>
      </c>
      <c r="AL12" s="772">
        <f>IF(HT_Personalausgaben!AL9&lt;&gt;0,HT_Personalausgaben!AL12/HT_Personalausgaben!AL9,0)</f>
        <v>0</v>
      </c>
      <c r="AM12" s="769">
        <f>IF(HT_Personalausgaben!AM9&lt;&gt;0,HT_Personalausgaben!AM12/HT_Personalausgaben!AM9,0)</f>
        <v>0</v>
      </c>
      <c r="AN12" s="769">
        <f>IF(HT_Personalausgaben!AN9&lt;&gt;0,HT_Personalausgaben!AN12/HT_Personalausgaben!AN9,0)</f>
        <v>0</v>
      </c>
      <c r="AO12" s="769">
        <f>IF(HT_Personalausgaben!AO9&lt;&gt;0,HT_Personalausgaben!AO12/HT_Personalausgaben!AO9,0)</f>
        <v>0</v>
      </c>
      <c r="AP12" s="773">
        <f>IF(HT_Personalausgaben!AP9&lt;&gt;0,HT_Personalausgaben!AP12/HT_Personalausgaben!AP9,0)</f>
        <v>0</v>
      </c>
    </row>
    <row r="13" spans="1:42" s="72" customFormat="1" ht="13.5" thickBot="1" x14ac:dyDescent="0.3">
      <c r="A13" s="759" t="s">
        <v>99</v>
      </c>
      <c r="B13" s="760"/>
      <c r="C13" s="761"/>
      <c r="D13" s="761"/>
      <c r="E13" s="761"/>
      <c r="F13" s="761"/>
      <c r="G13" s="761"/>
      <c r="H13" s="761"/>
      <c r="I13" s="761"/>
      <c r="J13" s="761"/>
      <c r="K13" s="761"/>
      <c r="L13" s="761"/>
      <c r="M13" s="762"/>
      <c r="N13" s="760"/>
      <c r="O13" s="761"/>
      <c r="P13" s="761"/>
      <c r="Q13" s="761"/>
      <c r="R13" s="761"/>
      <c r="S13" s="761"/>
      <c r="T13" s="761"/>
      <c r="U13" s="761"/>
      <c r="V13" s="761"/>
      <c r="W13" s="761"/>
      <c r="X13" s="761"/>
      <c r="Y13" s="763"/>
      <c r="Z13" s="760"/>
      <c r="AA13" s="761"/>
      <c r="AB13" s="761"/>
      <c r="AC13" s="762"/>
      <c r="AD13" s="760"/>
      <c r="AE13" s="761"/>
      <c r="AF13" s="761"/>
      <c r="AG13" s="762"/>
      <c r="AH13" s="764"/>
      <c r="AI13" s="761"/>
      <c r="AJ13" s="761"/>
      <c r="AK13" s="763"/>
      <c r="AL13" s="765">
        <f>SUM(B13:M13)</f>
        <v>0</v>
      </c>
      <c r="AM13" s="766">
        <f>SUM(N13:Y13)</f>
        <v>0</v>
      </c>
      <c r="AN13" s="766">
        <f>SUM(Z13:AC13)</f>
        <v>0</v>
      </c>
      <c r="AO13" s="766">
        <f>SUM(AD13:AG13)</f>
        <v>0</v>
      </c>
      <c r="AP13" s="767">
        <f>SUM(AH13:AK13)</f>
        <v>0</v>
      </c>
    </row>
    <row r="14" spans="1:42" s="97" customFormat="1" x14ac:dyDescent="0.25">
      <c r="A14" s="744" t="s">
        <v>107</v>
      </c>
      <c r="B14" s="745"/>
      <c r="C14" s="746"/>
      <c r="D14" s="746"/>
      <c r="E14" s="746"/>
      <c r="F14" s="746"/>
      <c r="G14" s="746"/>
      <c r="H14" s="746"/>
      <c r="I14" s="746"/>
      <c r="J14" s="746"/>
      <c r="K14" s="746"/>
      <c r="L14" s="746"/>
      <c r="M14" s="747"/>
      <c r="N14" s="745"/>
      <c r="O14" s="746"/>
      <c r="P14" s="746"/>
      <c r="Q14" s="746"/>
      <c r="R14" s="746"/>
      <c r="S14" s="746"/>
      <c r="T14" s="746"/>
      <c r="U14" s="746"/>
      <c r="V14" s="746"/>
      <c r="W14" s="746"/>
      <c r="X14" s="746"/>
      <c r="Y14" s="748"/>
      <c r="Z14" s="745"/>
      <c r="AA14" s="746"/>
      <c r="AB14" s="746"/>
      <c r="AC14" s="747"/>
      <c r="AD14" s="745"/>
      <c r="AE14" s="746"/>
      <c r="AF14" s="746"/>
      <c r="AG14" s="747"/>
      <c r="AH14" s="749"/>
      <c r="AI14" s="746"/>
      <c r="AJ14" s="746"/>
      <c r="AK14" s="748"/>
      <c r="AL14" s="750">
        <f>IF(HT_Personalausgaben!AL13&lt;&gt;0,HT_Personalausgaben!AL14/HT_Personalausgaben!AL13,0)</f>
        <v>0</v>
      </c>
      <c r="AM14" s="751">
        <f>IF(HT_Personalausgaben!AM13&lt;&gt;0,HT_Personalausgaben!AM14/HT_Personalausgaben!AM13,0)</f>
        <v>0</v>
      </c>
      <c r="AN14" s="751">
        <f>IF(HT_Personalausgaben!AN13&lt;&gt;0,HT_Personalausgaben!AN14/HT_Personalausgaben!AN13,0)</f>
        <v>0</v>
      </c>
      <c r="AO14" s="751">
        <f>IF(HT_Personalausgaben!AO13&lt;&gt;0,HT_Personalausgaben!AO14/HT_Personalausgaben!AO13,0)</f>
        <v>0</v>
      </c>
      <c r="AP14" s="752">
        <f>IF(HT_Personalausgaben!AP13&lt;&gt;0,HT_Personalausgaben!AP14/HT_Personalausgaben!AP13,0)</f>
        <v>0</v>
      </c>
    </row>
    <row r="15" spans="1:42" s="97" customFormat="1" x14ac:dyDescent="0.25">
      <c r="A15" s="93" t="s">
        <v>108</v>
      </c>
      <c r="B15" s="677"/>
      <c r="C15" s="678"/>
      <c r="D15" s="678"/>
      <c r="E15" s="678"/>
      <c r="F15" s="678"/>
      <c r="G15" s="678"/>
      <c r="H15" s="678"/>
      <c r="I15" s="678"/>
      <c r="J15" s="678"/>
      <c r="K15" s="678"/>
      <c r="L15" s="678"/>
      <c r="M15" s="679"/>
      <c r="N15" s="677"/>
      <c r="O15" s="678"/>
      <c r="P15" s="678"/>
      <c r="Q15" s="678"/>
      <c r="R15" s="678"/>
      <c r="S15" s="678"/>
      <c r="T15" s="678"/>
      <c r="U15" s="678"/>
      <c r="V15" s="678"/>
      <c r="W15" s="678"/>
      <c r="X15" s="678"/>
      <c r="Y15" s="680"/>
      <c r="Z15" s="677"/>
      <c r="AA15" s="678"/>
      <c r="AB15" s="678"/>
      <c r="AC15" s="679"/>
      <c r="AD15" s="677"/>
      <c r="AE15" s="678"/>
      <c r="AF15" s="678"/>
      <c r="AG15" s="679"/>
      <c r="AH15" s="681"/>
      <c r="AI15" s="678"/>
      <c r="AJ15" s="678"/>
      <c r="AK15" s="680"/>
      <c r="AL15" s="94">
        <f>IF(HT_Personalausgaben!AL13&lt;&gt;0,HT_Personalausgaben!AL15/HT_Personalausgaben!AL13,0)</f>
        <v>0</v>
      </c>
      <c r="AM15" s="95">
        <f>IF(HT_Personalausgaben!AM13&lt;&gt;0,HT_Personalausgaben!AM15/HT_Personalausgaben!AM13,0)</f>
        <v>0</v>
      </c>
      <c r="AN15" s="95">
        <f>IF(HT_Personalausgaben!AN13&lt;&gt;0,HT_Personalausgaben!AN15/HT_Personalausgaben!AN13,0)</f>
        <v>0</v>
      </c>
      <c r="AO15" s="95">
        <f>IF(HT_Personalausgaben!AO13&lt;&gt;0,HT_Personalausgaben!AO15/HT_Personalausgaben!AO13,0)</f>
        <v>0</v>
      </c>
      <c r="AP15" s="96">
        <f>IF(HT_Personalausgaben!AP13&lt;&gt;0,HT_Personalausgaben!AP15/HT_Personalausgaben!AP13,0)</f>
        <v>0</v>
      </c>
    </row>
    <row r="16" spans="1:42" s="97" customFormat="1" ht="13.5" thickBot="1" x14ac:dyDescent="0.3">
      <c r="A16" s="163" t="s">
        <v>431</v>
      </c>
      <c r="B16" s="768">
        <f>1-B14-B15</f>
        <v>1</v>
      </c>
      <c r="C16" s="769">
        <f t="shared" ref="C16:AK16" si="3">1-C14-C15</f>
        <v>1</v>
      </c>
      <c r="D16" s="769">
        <f t="shared" si="3"/>
        <v>1</v>
      </c>
      <c r="E16" s="769">
        <f t="shared" si="3"/>
        <v>1</v>
      </c>
      <c r="F16" s="769">
        <f t="shared" si="3"/>
        <v>1</v>
      </c>
      <c r="G16" s="769">
        <f t="shared" si="3"/>
        <v>1</v>
      </c>
      <c r="H16" s="769">
        <f t="shared" si="3"/>
        <v>1</v>
      </c>
      <c r="I16" s="769">
        <f t="shared" si="3"/>
        <v>1</v>
      </c>
      <c r="J16" s="769">
        <f t="shared" si="3"/>
        <v>1</v>
      </c>
      <c r="K16" s="769">
        <f t="shared" si="3"/>
        <v>1</v>
      </c>
      <c r="L16" s="769">
        <f t="shared" si="3"/>
        <v>1</v>
      </c>
      <c r="M16" s="770">
        <f t="shared" si="3"/>
        <v>1</v>
      </c>
      <c r="N16" s="768">
        <f t="shared" si="3"/>
        <v>1</v>
      </c>
      <c r="O16" s="769">
        <f t="shared" si="3"/>
        <v>1</v>
      </c>
      <c r="P16" s="769">
        <f t="shared" si="3"/>
        <v>1</v>
      </c>
      <c r="Q16" s="769">
        <f t="shared" si="3"/>
        <v>1</v>
      </c>
      <c r="R16" s="769">
        <f t="shared" si="3"/>
        <v>1</v>
      </c>
      <c r="S16" s="769">
        <f t="shared" si="3"/>
        <v>1</v>
      </c>
      <c r="T16" s="769">
        <f t="shared" si="3"/>
        <v>1</v>
      </c>
      <c r="U16" s="769">
        <f t="shared" si="3"/>
        <v>1</v>
      </c>
      <c r="V16" s="769">
        <f t="shared" si="3"/>
        <v>1</v>
      </c>
      <c r="W16" s="769">
        <f t="shared" si="3"/>
        <v>1</v>
      </c>
      <c r="X16" s="769">
        <f t="shared" si="3"/>
        <v>1</v>
      </c>
      <c r="Y16" s="770">
        <f t="shared" si="3"/>
        <v>1</v>
      </c>
      <c r="Z16" s="768">
        <f t="shared" si="3"/>
        <v>1</v>
      </c>
      <c r="AA16" s="769">
        <f t="shared" si="3"/>
        <v>1</v>
      </c>
      <c r="AB16" s="769">
        <f t="shared" si="3"/>
        <v>1</v>
      </c>
      <c r="AC16" s="770">
        <f t="shared" si="3"/>
        <v>1</v>
      </c>
      <c r="AD16" s="768">
        <f t="shared" si="3"/>
        <v>1</v>
      </c>
      <c r="AE16" s="769">
        <f t="shared" si="3"/>
        <v>1</v>
      </c>
      <c r="AF16" s="769">
        <f t="shared" si="3"/>
        <v>1</v>
      </c>
      <c r="AG16" s="770">
        <f t="shared" si="3"/>
        <v>1</v>
      </c>
      <c r="AH16" s="768">
        <f t="shared" si="3"/>
        <v>1</v>
      </c>
      <c r="AI16" s="769">
        <f t="shared" si="3"/>
        <v>1</v>
      </c>
      <c r="AJ16" s="769">
        <f t="shared" si="3"/>
        <v>1</v>
      </c>
      <c r="AK16" s="771">
        <f t="shared" si="3"/>
        <v>1</v>
      </c>
      <c r="AL16" s="772">
        <f>IF(HT_Personalausgaben!AL13&lt;&gt;0,HT_Personalausgaben!AL16/HT_Personalausgaben!AL13,0)</f>
        <v>0</v>
      </c>
      <c r="AM16" s="769">
        <f>IF(HT_Personalausgaben!AM13&lt;&gt;0,HT_Personalausgaben!AM16/HT_Personalausgaben!AM13,0)</f>
        <v>0</v>
      </c>
      <c r="AN16" s="769">
        <f>IF(HT_Personalausgaben!AN13&lt;&gt;0,HT_Personalausgaben!AN16/HT_Personalausgaben!AN13,0)</f>
        <v>0</v>
      </c>
      <c r="AO16" s="769">
        <f>IF(HT_Personalausgaben!AO13&lt;&gt;0,HT_Personalausgaben!AO16/HT_Personalausgaben!AO13,0)</f>
        <v>0</v>
      </c>
      <c r="AP16" s="773">
        <f>IF(HT_Personalausgaben!AP13&lt;&gt;0,HT_Personalausgaben!AP16/HT_Personalausgaben!AP13,0)</f>
        <v>0</v>
      </c>
    </row>
    <row r="17" spans="1:42" s="72" customFormat="1" ht="13.5" thickBot="1" x14ac:dyDescent="0.3">
      <c r="A17" s="790" t="s">
        <v>99</v>
      </c>
      <c r="B17" s="791"/>
      <c r="C17" s="792"/>
      <c r="D17" s="792"/>
      <c r="E17" s="792"/>
      <c r="F17" s="792"/>
      <c r="G17" s="792"/>
      <c r="H17" s="792"/>
      <c r="I17" s="792"/>
      <c r="J17" s="792"/>
      <c r="K17" s="792"/>
      <c r="L17" s="792"/>
      <c r="M17" s="793"/>
      <c r="N17" s="791"/>
      <c r="O17" s="792"/>
      <c r="P17" s="792"/>
      <c r="Q17" s="792"/>
      <c r="R17" s="792"/>
      <c r="S17" s="792"/>
      <c r="T17" s="792"/>
      <c r="U17" s="792"/>
      <c r="V17" s="792"/>
      <c r="W17" s="792"/>
      <c r="X17" s="792"/>
      <c r="Y17" s="794"/>
      <c r="Z17" s="791"/>
      <c r="AA17" s="792"/>
      <c r="AB17" s="792"/>
      <c r="AC17" s="793"/>
      <c r="AD17" s="791"/>
      <c r="AE17" s="792"/>
      <c r="AF17" s="792"/>
      <c r="AG17" s="793"/>
      <c r="AH17" s="795"/>
      <c r="AI17" s="792"/>
      <c r="AJ17" s="792"/>
      <c r="AK17" s="794"/>
      <c r="AL17" s="796">
        <f>SUM(B17:M17)</f>
        <v>0</v>
      </c>
      <c r="AM17" s="797">
        <f>SUM(N17:Y17)</f>
        <v>0</v>
      </c>
      <c r="AN17" s="797">
        <f>SUM(Z17:AC17)</f>
        <v>0</v>
      </c>
      <c r="AO17" s="797">
        <f>SUM(AD17:AG17)</f>
        <v>0</v>
      </c>
      <c r="AP17" s="798">
        <f>SUM(AH17:AK17)</f>
        <v>0</v>
      </c>
    </row>
    <row r="18" spans="1:42" s="97" customFormat="1" x14ac:dyDescent="0.25">
      <c r="A18" s="781" t="s">
        <v>107</v>
      </c>
      <c r="B18" s="782"/>
      <c r="C18" s="783"/>
      <c r="D18" s="783"/>
      <c r="E18" s="783"/>
      <c r="F18" s="783"/>
      <c r="G18" s="783"/>
      <c r="H18" s="783"/>
      <c r="I18" s="783"/>
      <c r="J18" s="783"/>
      <c r="K18" s="783"/>
      <c r="L18" s="783"/>
      <c r="M18" s="784"/>
      <c r="N18" s="782"/>
      <c r="O18" s="783"/>
      <c r="P18" s="783"/>
      <c r="Q18" s="783"/>
      <c r="R18" s="783"/>
      <c r="S18" s="783"/>
      <c r="T18" s="783"/>
      <c r="U18" s="783"/>
      <c r="V18" s="783"/>
      <c r="W18" s="783"/>
      <c r="X18" s="783"/>
      <c r="Y18" s="785"/>
      <c r="Z18" s="782"/>
      <c r="AA18" s="783"/>
      <c r="AB18" s="783"/>
      <c r="AC18" s="784"/>
      <c r="AD18" s="782"/>
      <c r="AE18" s="783"/>
      <c r="AF18" s="783"/>
      <c r="AG18" s="784"/>
      <c r="AH18" s="786"/>
      <c r="AI18" s="783"/>
      <c r="AJ18" s="783"/>
      <c r="AK18" s="785"/>
      <c r="AL18" s="787">
        <f>IF(HT_Personalausgaben!AL17&lt;&gt;0,HT_Personalausgaben!AL18/HT_Personalausgaben!AL17,0)</f>
        <v>0</v>
      </c>
      <c r="AM18" s="788">
        <f>IF(HT_Personalausgaben!AM17&lt;&gt;0,HT_Personalausgaben!AM18/HT_Personalausgaben!AM17,0)</f>
        <v>0</v>
      </c>
      <c r="AN18" s="788">
        <f>IF(HT_Personalausgaben!AN17&lt;&gt;0,HT_Personalausgaben!AN18/HT_Personalausgaben!AN17,0)</f>
        <v>0</v>
      </c>
      <c r="AO18" s="788">
        <f>IF(HT_Personalausgaben!AO17&lt;&gt;0,HT_Personalausgaben!AO18/HT_Personalausgaben!AO17,0)</f>
        <v>0</v>
      </c>
      <c r="AP18" s="789">
        <f>IF(HT_Personalausgaben!AP17&lt;&gt;0,HT_Personalausgaben!AP18/HT_Personalausgaben!AP17,0)</f>
        <v>0</v>
      </c>
    </row>
    <row r="19" spans="1:42" s="97" customFormat="1" x14ac:dyDescent="0.25">
      <c r="A19" s="93" t="s">
        <v>108</v>
      </c>
      <c r="B19" s="677"/>
      <c r="C19" s="678"/>
      <c r="D19" s="678"/>
      <c r="E19" s="678"/>
      <c r="F19" s="678"/>
      <c r="G19" s="678"/>
      <c r="H19" s="678"/>
      <c r="I19" s="678"/>
      <c r="J19" s="678"/>
      <c r="K19" s="678"/>
      <c r="L19" s="678"/>
      <c r="M19" s="679"/>
      <c r="N19" s="677"/>
      <c r="O19" s="678"/>
      <c r="P19" s="678"/>
      <c r="Q19" s="678"/>
      <c r="R19" s="678"/>
      <c r="S19" s="678"/>
      <c r="T19" s="678"/>
      <c r="U19" s="678"/>
      <c r="V19" s="678"/>
      <c r="W19" s="678"/>
      <c r="X19" s="678"/>
      <c r="Y19" s="680"/>
      <c r="Z19" s="677"/>
      <c r="AA19" s="678"/>
      <c r="AB19" s="678"/>
      <c r="AC19" s="679"/>
      <c r="AD19" s="677"/>
      <c r="AE19" s="678"/>
      <c r="AF19" s="678"/>
      <c r="AG19" s="679"/>
      <c r="AH19" s="681"/>
      <c r="AI19" s="678"/>
      <c r="AJ19" s="678"/>
      <c r="AK19" s="680"/>
      <c r="AL19" s="94">
        <f>IF(HT_Personalausgaben!AL17&lt;&gt;0,HT_Personalausgaben!AL19/HT_Personalausgaben!AL17,0)</f>
        <v>0</v>
      </c>
      <c r="AM19" s="95">
        <f>IF(HT_Personalausgaben!AM17&lt;&gt;0,HT_Personalausgaben!AM19/HT_Personalausgaben!AM17,0)</f>
        <v>0</v>
      </c>
      <c r="AN19" s="95">
        <f>IF(HT_Personalausgaben!AN17&lt;&gt;0,HT_Personalausgaben!AN19/HT_Personalausgaben!AN17,0)</f>
        <v>0</v>
      </c>
      <c r="AO19" s="95">
        <f>IF(HT_Personalausgaben!AO17&lt;&gt;0,HT_Personalausgaben!AO19/HT_Personalausgaben!AO17,0)</f>
        <v>0</v>
      </c>
      <c r="AP19" s="96">
        <f>IF(HT_Personalausgaben!AP17&lt;&gt;0,HT_Personalausgaben!AP19/HT_Personalausgaben!AP17,0)</f>
        <v>0</v>
      </c>
    </row>
    <row r="20" spans="1:42" s="97" customFormat="1" ht="13.5" thickBot="1" x14ac:dyDescent="0.3">
      <c r="A20" s="163" t="s">
        <v>431</v>
      </c>
      <c r="B20" s="768">
        <f>1-B18-B19</f>
        <v>1</v>
      </c>
      <c r="C20" s="769">
        <f t="shared" ref="C20:AK20" si="4">1-C18-C19</f>
        <v>1</v>
      </c>
      <c r="D20" s="769">
        <f t="shared" si="4"/>
        <v>1</v>
      </c>
      <c r="E20" s="769">
        <f t="shared" si="4"/>
        <v>1</v>
      </c>
      <c r="F20" s="769">
        <f t="shared" si="4"/>
        <v>1</v>
      </c>
      <c r="G20" s="769">
        <f t="shared" si="4"/>
        <v>1</v>
      </c>
      <c r="H20" s="769">
        <f t="shared" si="4"/>
        <v>1</v>
      </c>
      <c r="I20" s="769">
        <f t="shared" si="4"/>
        <v>1</v>
      </c>
      <c r="J20" s="769">
        <f t="shared" si="4"/>
        <v>1</v>
      </c>
      <c r="K20" s="769">
        <f t="shared" si="4"/>
        <v>1</v>
      </c>
      <c r="L20" s="769">
        <f t="shared" si="4"/>
        <v>1</v>
      </c>
      <c r="M20" s="770">
        <f t="shared" si="4"/>
        <v>1</v>
      </c>
      <c r="N20" s="768">
        <f t="shared" si="4"/>
        <v>1</v>
      </c>
      <c r="O20" s="769">
        <f t="shared" si="4"/>
        <v>1</v>
      </c>
      <c r="P20" s="769">
        <f t="shared" si="4"/>
        <v>1</v>
      </c>
      <c r="Q20" s="769">
        <f t="shared" si="4"/>
        <v>1</v>
      </c>
      <c r="R20" s="769">
        <f t="shared" si="4"/>
        <v>1</v>
      </c>
      <c r="S20" s="769">
        <f t="shared" si="4"/>
        <v>1</v>
      </c>
      <c r="T20" s="769">
        <f t="shared" si="4"/>
        <v>1</v>
      </c>
      <c r="U20" s="769">
        <f t="shared" si="4"/>
        <v>1</v>
      </c>
      <c r="V20" s="769">
        <f t="shared" si="4"/>
        <v>1</v>
      </c>
      <c r="W20" s="769">
        <f t="shared" si="4"/>
        <v>1</v>
      </c>
      <c r="X20" s="769">
        <f t="shared" si="4"/>
        <v>1</v>
      </c>
      <c r="Y20" s="770">
        <f t="shared" si="4"/>
        <v>1</v>
      </c>
      <c r="Z20" s="768">
        <f t="shared" si="4"/>
        <v>1</v>
      </c>
      <c r="AA20" s="769">
        <f t="shared" si="4"/>
        <v>1</v>
      </c>
      <c r="AB20" s="769">
        <f t="shared" si="4"/>
        <v>1</v>
      </c>
      <c r="AC20" s="770">
        <f t="shared" si="4"/>
        <v>1</v>
      </c>
      <c r="AD20" s="768">
        <f t="shared" si="4"/>
        <v>1</v>
      </c>
      <c r="AE20" s="769">
        <f t="shared" si="4"/>
        <v>1</v>
      </c>
      <c r="AF20" s="769">
        <f t="shared" si="4"/>
        <v>1</v>
      </c>
      <c r="AG20" s="770">
        <f t="shared" si="4"/>
        <v>1</v>
      </c>
      <c r="AH20" s="768">
        <f t="shared" si="4"/>
        <v>1</v>
      </c>
      <c r="AI20" s="769">
        <f t="shared" si="4"/>
        <v>1</v>
      </c>
      <c r="AJ20" s="769">
        <f t="shared" si="4"/>
        <v>1</v>
      </c>
      <c r="AK20" s="771">
        <f t="shared" si="4"/>
        <v>1</v>
      </c>
      <c r="AL20" s="772">
        <f>IF(HT_Personalausgaben!AL17&lt;&gt;0,HT_Personalausgaben!AL20/HT_Personalausgaben!AL17,0)</f>
        <v>0</v>
      </c>
      <c r="AM20" s="769">
        <f>IF(HT_Personalausgaben!AM17&lt;&gt;0,HT_Personalausgaben!AM20/HT_Personalausgaben!AM17,0)</f>
        <v>0</v>
      </c>
      <c r="AN20" s="769">
        <f>IF(HT_Personalausgaben!AN17&lt;&gt;0,HT_Personalausgaben!AN20/HT_Personalausgaben!AN17,0)</f>
        <v>0</v>
      </c>
      <c r="AO20" s="769">
        <f>IF(HT_Personalausgaben!AO17&lt;&gt;0,HT_Personalausgaben!AO20/HT_Personalausgaben!AO17,0)</f>
        <v>0</v>
      </c>
      <c r="AP20" s="773">
        <f>IF(HT_Personalausgaben!AP17&lt;&gt;0,HT_Personalausgaben!AP20/HT_Personalausgaben!AP17,0)</f>
        <v>0</v>
      </c>
    </row>
    <row r="21" spans="1:42" s="72" customFormat="1" ht="13.5" thickBot="1" x14ac:dyDescent="0.3">
      <c r="A21" s="790" t="s">
        <v>99</v>
      </c>
      <c r="B21" s="791"/>
      <c r="C21" s="792"/>
      <c r="D21" s="792"/>
      <c r="E21" s="792"/>
      <c r="F21" s="792"/>
      <c r="G21" s="792"/>
      <c r="H21" s="792"/>
      <c r="I21" s="792"/>
      <c r="J21" s="792"/>
      <c r="K21" s="792"/>
      <c r="L21" s="792"/>
      <c r="M21" s="793"/>
      <c r="N21" s="791"/>
      <c r="O21" s="792"/>
      <c r="P21" s="792"/>
      <c r="Q21" s="792"/>
      <c r="R21" s="792"/>
      <c r="S21" s="792"/>
      <c r="T21" s="792"/>
      <c r="U21" s="792"/>
      <c r="V21" s="792"/>
      <c r="W21" s="792"/>
      <c r="X21" s="792"/>
      <c r="Y21" s="794"/>
      <c r="Z21" s="791"/>
      <c r="AA21" s="792"/>
      <c r="AB21" s="792"/>
      <c r="AC21" s="793"/>
      <c r="AD21" s="791"/>
      <c r="AE21" s="792"/>
      <c r="AF21" s="792"/>
      <c r="AG21" s="793"/>
      <c r="AH21" s="795"/>
      <c r="AI21" s="792"/>
      <c r="AJ21" s="792"/>
      <c r="AK21" s="794"/>
      <c r="AL21" s="796">
        <f>SUM(B21:M21)</f>
        <v>0</v>
      </c>
      <c r="AM21" s="797">
        <f>SUM(N21:Y21)</f>
        <v>0</v>
      </c>
      <c r="AN21" s="797">
        <f>SUM(Z21:AC21)</f>
        <v>0</v>
      </c>
      <c r="AO21" s="797">
        <f>SUM(AD21:AG21)</f>
        <v>0</v>
      </c>
      <c r="AP21" s="798">
        <f>SUM(AH21:AK21)</f>
        <v>0</v>
      </c>
    </row>
    <row r="22" spans="1:42" s="97" customFormat="1" x14ac:dyDescent="0.25">
      <c r="A22" s="781" t="s">
        <v>107</v>
      </c>
      <c r="B22" s="782"/>
      <c r="C22" s="783"/>
      <c r="D22" s="783"/>
      <c r="E22" s="783"/>
      <c r="F22" s="783"/>
      <c r="G22" s="783"/>
      <c r="H22" s="783"/>
      <c r="I22" s="783"/>
      <c r="J22" s="783"/>
      <c r="K22" s="783"/>
      <c r="L22" s="783"/>
      <c r="M22" s="784"/>
      <c r="N22" s="782"/>
      <c r="O22" s="783"/>
      <c r="P22" s="783"/>
      <c r="Q22" s="783"/>
      <c r="R22" s="783"/>
      <c r="S22" s="783"/>
      <c r="T22" s="783"/>
      <c r="U22" s="783"/>
      <c r="V22" s="783"/>
      <c r="W22" s="783"/>
      <c r="X22" s="783"/>
      <c r="Y22" s="785"/>
      <c r="Z22" s="782"/>
      <c r="AA22" s="783"/>
      <c r="AB22" s="783"/>
      <c r="AC22" s="784"/>
      <c r="AD22" s="782"/>
      <c r="AE22" s="783"/>
      <c r="AF22" s="783"/>
      <c r="AG22" s="784"/>
      <c r="AH22" s="786"/>
      <c r="AI22" s="783"/>
      <c r="AJ22" s="783"/>
      <c r="AK22" s="785"/>
      <c r="AL22" s="787">
        <f>IF(HT_Personalausgaben!AL21&lt;&gt;0,HT_Personalausgaben!AL22/HT_Personalausgaben!AL21,0)</f>
        <v>0</v>
      </c>
      <c r="AM22" s="788">
        <f>IF(HT_Personalausgaben!AM21&lt;&gt;0,HT_Personalausgaben!AM22/HT_Personalausgaben!AM21,0)</f>
        <v>0</v>
      </c>
      <c r="AN22" s="788">
        <f>IF(HT_Personalausgaben!AN21&lt;&gt;0,HT_Personalausgaben!AN22/HT_Personalausgaben!AN21,0)</f>
        <v>0</v>
      </c>
      <c r="AO22" s="788">
        <f>IF(HT_Personalausgaben!AO21&lt;&gt;0,HT_Personalausgaben!AO22/HT_Personalausgaben!AO21,0)</f>
        <v>0</v>
      </c>
      <c r="AP22" s="789">
        <f>IF(HT_Personalausgaben!AP21&lt;&gt;0,HT_Personalausgaben!AP22/HT_Personalausgaben!AP21,0)</f>
        <v>0</v>
      </c>
    </row>
    <row r="23" spans="1:42" s="97" customFormat="1" x14ac:dyDescent="0.25">
      <c r="A23" s="93" t="s">
        <v>108</v>
      </c>
      <c r="B23" s="677"/>
      <c r="C23" s="678"/>
      <c r="D23" s="678"/>
      <c r="E23" s="678"/>
      <c r="F23" s="678"/>
      <c r="G23" s="678"/>
      <c r="H23" s="678"/>
      <c r="I23" s="678"/>
      <c r="J23" s="678"/>
      <c r="K23" s="678"/>
      <c r="L23" s="678"/>
      <c r="M23" s="679"/>
      <c r="N23" s="677"/>
      <c r="O23" s="678"/>
      <c r="P23" s="678"/>
      <c r="Q23" s="678"/>
      <c r="R23" s="678"/>
      <c r="S23" s="678"/>
      <c r="T23" s="678"/>
      <c r="U23" s="678"/>
      <c r="V23" s="678"/>
      <c r="W23" s="678"/>
      <c r="X23" s="678"/>
      <c r="Y23" s="680"/>
      <c r="Z23" s="677"/>
      <c r="AA23" s="678"/>
      <c r="AB23" s="678"/>
      <c r="AC23" s="679"/>
      <c r="AD23" s="677"/>
      <c r="AE23" s="678"/>
      <c r="AF23" s="678"/>
      <c r="AG23" s="679"/>
      <c r="AH23" s="681"/>
      <c r="AI23" s="678"/>
      <c r="AJ23" s="678"/>
      <c r="AK23" s="680"/>
      <c r="AL23" s="94">
        <f>IF(HT_Personalausgaben!AL21&lt;&gt;0,HT_Personalausgaben!AL23/HT_Personalausgaben!AL21,0)</f>
        <v>0</v>
      </c>
      <c r="AM23" s="95">
        <f>IF(HT_Personalausgaben!AM21&lt;&gt;0,HT_Personalausgaben!AM23/HT_Personalausgaben!AM21,0)</f>
        <v>0</v>
      </c>
      <c r="AN23" s="95">
        <f>IF(HT_Personalausgaben!AN21&lt;&gt;0,HT_Personalausgaben!AN23/HT_Personalausgaben!AN21,0)</f>
        <v>0</v>
      </c>
      <c r="AO23" s="95">
        <f>IF(HT_Personalausgaben!AO21&lt;&gt;0,HT_Personalausgaben!AO23/HT_Personalausgaben!AO21,0)</f>
        <v>0</v>
      </c>
      <c r="AP23" s="96">
        <f>IF(HT_Personalausgaben!AP21&lt;&gt;0,HT_Personalausgaben!AP23/HT_Personalausgaben!AP21,0)</f>
        <v>0</v>
      </c>
    </row>
    <row r="24" spans="1:42" s="97" customFormat="1" ht="13.5" thickBot="1" x14ac:dyDescent="0.3">
      <c r="A24" s="163" t="s">
        <v>431</v>
      </c>
      <c r="B24" s="768">
        <f>1-B22-B23</f>
        <v>1</v>
      </c>
      <c r="C24" s="769">
        <f t="shared" ref="C24:AK24" si="5">1-C22-C23</f>
        <v>1</v>
      </c>
      <c r="D24" s="769">
        <f t="shared" si="5"/>
        <v>1</v>
      </c>
      <c r="E24" s="769">
        <f t="shared" si="5"/>
        <v>1</v>
      </c>
      <c r="F24" s="769">
        <f t="shared" si="5"/>
        <v>1</v>
      </c>
      <c r="G24" s="769">
        <f t="shared" si="5"/>
        <v>1</v>
      </c>
      <c r="H24" s="769">
        <f t="shared" si="5"/>
        <v>1</v>
      </c>
      <c r="I24" s="769">
        <f t="shared" si="5"/>
        <v>1</v>
      </c>
      <c r="J24" s="769">
        <f t="shared" si="5"/>
        <v>1</v>
      </c>
      <c r="K24" s="769">
        <f t="shared" si="5"/>
        <v>1</v>
      </c>
      <c r="L24" s="769">
        <f t="shared" si="5"/>
        <v>1</v>
      </c>
      <c r="M24" s="770">
        <f t="shared" si="5"/>
        <v>1</v>
      </c>
      <c r="N24" s="768">
        <f t="shared" si="5"/>
        <v>1</v>
      </c>
      <c r="O24" s="769">
        <f t="shared" si="5"/>
        <v>1</v>
      </c>
      <c r="P24" s="769">
        <f t="shared" si="5"/>
        <v>1</v>
      </c>
      <c r="Q24" s="769">
        <f t="shared" si="5"/>
        <v>1</v>
      </c>
      <c r="R24" s="769">
        <f t="shared" si="5"/>
        <v>1</v>
      </c>
      <c r="S24" s="769">
        <f t="shared" si="5"/>
        <v>1</v>
      </c>
      <c r="T24" s="769">
        <f t="shared" si="5"/>
        <v>1</v>
      </c>
      <c r="U24" s="769">
        <f t="shared" si="5"/>
        <v>1</v>
      </c>
      <c r="V24" s="769">
        <f t="shared" si="5"/>
        <v>1</v>
      </c>
      <c r="W24" s="769">
        <f t="shared" si="5"/>
        <v>1</v>
      </c>
      <c r="X24" s="769">
        <f t="shared" si="5"/>
        <v>1</v>
      </c>
      <c r="Y24" s="770">
        <f t="shared" si="5"/>
        <v>1</v>
      </c>
      <c r="Z24" s="768">
        <f t="shared" si="5"/>
        <v>1</v>
      </c>
      <c r="AA24" s="769">
        <f t="shared" si="5"/>
        <v>1</v>
      </c>
      <c r="AB24" s="769">
        <f t="shared" si="5"/>
        <v>1</v>
      </c>
      <c r="AC24" s="770">
        <f t="shared" si="5"/>
        <v>1</v>
      </c>
      <c r="AD24" s="768">
        <f t="shared" si="5"/>
        <v>1</v>
      </c>
      <c r="AE24" s="769">
        <f t="shared" si="5"/>
        <v>1</v>
      </c>
      <c r="AF24" s="769">
        <f t="shared" si="5"/>
        <v>1</v>
      </c>
      <c r="AG24" s="770">
        <f t="shared" si="5"/>
        <v>1</v>
      </c>
      <c r="AH24" s="768">
        <f t="shared" si="5"/>
        <v>1</v>
      </c>
      <c r="AI24" s="769">
        <f t="shared" si="5"/>
        <v>1</v>
      </c>
      <c r="AJ24" s="769">
        <f t="shared" si="5"/>
        <v>1</v>
      </c>
      <c r="AK24" s="771">
        <f t="shared" si="5"/>
        <v>1</v>
      </c>
      <c r="AL24" s="772">
        <f>IF(HT_Personalausgaben!AL21&lt;&gt;0,HT_Personalausgaben!AL24/HT_Personalausgaben!AL21,0)</f>
        <v>0</v>
      </c>
      <c r="AM24" s="769">
        <f>IF(HT_Personalausgaben!AM21&lt;&gt;0,HT_Personalausgaben!AM24/HT_Personalausgaben!AM21,0)</f>
        <v>0</v>
      </c>
      <c r="AN24" s="769">
        <f>IF(HT_Personalausgaben!AN21&lt;&gt;0,HT_Personalausgaben!AN24/HT_Personalausgaben!AN21,0)</f>
        <v>0</v>
      </c>
      <c r="AO24" s="769">
        <f>IF(HT_Personalausgaben!AO21&lt;&gt;0,HT_Personalausgaben!AO24/HT_Personalausgaben!AO21,0)</f>
        <v>0</v>
      </c>
      <c r="AP24" s="773">
        <f>IF(HT_Personalausgaben!AP21&lt;&gt;0,HT_Personalausgaben!AP24/HT_Personalausgaben!AP21,0)</f>
        <v>0</v>
      </c>
    </row>
    <row r="25" spans="1:42" s="72" customFormat="1" ht="13.5" thickBot="1" x14ac:dyDescent="0.3">
      <c r="A25" s="790" t="s">
        <v>99</v>
      </c>
      <c r="B25" s="791"/>
      <c r="C25" s="792"/>
      <c r="D25" s="792"/>
      <c r="E25" s="792"/>
      <c r="F25" s="792"/>
      <c r="G25" s="792"/>
      <c r="H25" s="792"/>
      <c r="I25" s="792"/>
      <c r="J25" s="792"/>
      <c r="K25" s="792"/>
      <c r="L25" s="792"/>
      <c r="M25" s="793"/>
      <c r="N25" s="791"/>
      <c r="O25" s="792"/>
      <c r="P25" s="792"/>
      <c r="Q25" s="792"/>
      <c r="R25" s="792"/>
      <c r="S25" s="792"/>
      <c r="T25" s="792"/>
      <c r="U25" s="792"/>
      <c r="V25" s="792"/>
      <c r="W25" s="792"/>
      <c r="X25" s="792"/>
      <c r="Y25" s="794"/>
      <c r="Z25" s="791"/>
      <c r="AA25" s="792"/>
      <c r="AB25" s="792"/>
      <c r="AC25" s="793"/>
      <c r="AD25" s="791"/>
      <c r="AE25" s="792"/>
      <c r="AF25" s="792"/>
      <c r="AG25" s="793"/>
      <c r="AH25" s="795"/>
      <c r="AI25" s="792"/>
      <c r="AJ25" s="792"/>
      <c r="AK25" s="794"/>
      <c r="AL25" s="796">
        <f>SUM(B25:M25)</f>
        <v>0</v>
      </c>
      <c r="AM25" s="797">
        <f>SUM(N25:Y25)</f>
        <v>0</v>
      </c>
      <c r="AN25" s="797">
        <f>SUM(Z25:AC25)</f>
        <v>0</v>
      </c>
      <c r="AO25" s="797">
        <f>SUM(AD25:AG25)</f>
        <v>0</v>
      </c>
      <c r="AP25" s="798">
        <f>SUM(AH25:AK25)</f>
        <v>0</v>
      </c>
    </row>
    <row r="26" spans="1:42" s="97" customFormat="1" x14ac:dyDescent="0.25">
      <c r="A26" s="781" t="s">
        <v>107</v>
      </c>
      <c r="B26" s="782"/>
      <c r="C26" s="783"/>
      <c r="D26" s="783"/>
      <c r="E26" s="783"/>
      <c r="F26" s="783"/>
      <c r="G26" s="783"/>
      <c r="H26" s="783"/>
      <c r="I26" s="783"/>
      <c r="J26" s="783"/>
      <c r="K26" s="783"/>
      <c r="L26" s="783"/>
      <c r="M26" s="784"/>
      <c r="N26" s="782"/>
      <c r="O26" s="783"/>
      <c r="P26" s="783"/>
      <c r="Q26" s="783"/>
      <c r="R26" s="783"/>
      <c r="S26" s="783"/>
      <c r="T26" s="783"/>
      <c r="U26" s="783"/>
      <c r="V26" s="783"/>
      <c r="W26" s="783"/>
      <c r="X26" s="783"/>
      <c r="Y26" s="785"/>
      <c r="Z26" s="782"/>
      <c r="AA26" s="783"/>
      <c r="AB26" s="783"/>
      <c r="AC26" s="784"/>
      <c r="AD26" s="782"/>
      <c r="AE26" s="783"/>
      <c r="AF26" s="783"/>
      <c r="AG26" s="784"/>
      <c r="AH26" s="786"/>
      <c r="AI26" s="783"/>
      <c r="AJ26" s="783"/>
      <c r="AK26" s="785"/>
      <c r="AL26" s="787">
        <f>IF(HT_Personalausgaben!AL25&lt;&gt;0,HT_Personalausgaben!AL26/HT_Personalausgaben!AL25,0)</f>
        <v>0</v>
      </c>
      <c r="AM26" s="788">
        <f>IF(HT_Personalausgaben!AM25&lt;&gt;0,HT_Personalausgaben!AM26/HT_Personalausgaben!AM25,0)</f>
        <v>0</v>
      </c>
      <c r="AN26" s="788">
        <f>IF(HT_Personalausgaben!AN25&lt;&gt;0,HT_Personalausgaben!AN26/HT_Personalausgaben!AN25,0)</f>
        <v>0</v>
      </c>
      <c r="AO26" s="788">
        <f>IF(HT_Personalausgaben!AO25&lt;&gt;0,HT_Personalausgaben!AO26/HT_Personalausgaben!AO25,0)</f>
        <v>0</v>
      </c>
      <c r="AP26" s="789">
        <f>IF(HT_Personalausgaben!AP25&lt;&gt;0,HT_Personalausgaben!AP26/HT_Personalausgaben!AP25,0)</f>
        <v>0</v>
      </c>
    </row>
    <row r="27" spans="1:42" s="97" customFormat="1" x14ac:dyDescent="0.25">
      <c r="A27" s="93" t="s">
        <v>108</v>
      </c>
      <c r="B27" s="677"/>
      <c r="C27" s="678"/>
      <c r="D27" s="678"/>
      <c r="E27" s="678"/>
      <c r="F27" s="678"/>
      <c r="G27" s="678"/>
      <c r="H27" s="678"/>
      <c r="I27" s="678"/>
      <c r="J27" s="678"/>
      <c r="K27" s="678"/>
      <c r="L27" s="678"/>
      <c r="M27" s="679"/>
      <c r="N27" s="677"/>
      <c r="O27" s="678"/>
      <c r="P27" s="678"/>
      <c r="Q27" s="678"/>
      <c r="R27" s="678"/>
      <c r="S27" s="678"/>
      <c r="T27" s="678"/>
      <c r="U27" s="678"/>
      <c r="V27" s="678"/>
      <c r="W27" s="678"/>
      <c r="X27" s="678"/>
      <c r="Y27" s="680"/>
      <c r="Z27" s="677"/>
      <c r="AA27" s="678"/>
      <c r="AB27" s="678"/>
      <c r="AC27" s="679"/>
      <c r="AD27" s="677"/>
      <c r="AE27" s="678"/>
      <c r="AF27" s="678"/>
      <c r="AG27" s="679"/>
      <c r="AH27" s="681"/>
      <c r="AI27" s="678"/>
      <c r="AJ27" s="678"/>
      <c r="AK27" s="680"/>
      <c r="AL27" s="94">
        <f>IF(HT_Personalausgaben!AL25&lt;&gt;0,HT_Personalausgaben!AL27/HT_Personalausgaben!AL25,0)</f>
        <v>0</v>
      </c>
      <c r="AM27" s="95">
        <f>IF(HT_Personalausgaben!AM25&lt;&gt;0,HT_Personalausgaben!AM27/HT_Personalausgaben!AM25,0)</f>
        <v>0</v>
      </c>
      <c r="AN27" s="95">
        <f>IF(HT_Personalausgaben!AN25&lt;&gt;0,HT_Personalausgaben!AN27/HT_Personalausgaben!AN25,0)</f>
        <v>0</v>
      </c>
      <c r="AO27" s="95">
        <f>IF(HT_Personalausgaben!AO25&lt;&gt;0,HT_Personalausgaben!AO27/HT_Personalausgaben!AO25,0)</f>
        <v>0</v>
      </c>
      <c r="AP27" s="96">
        <f>IF(HT_Personalausgaben!AP25&lt;&gt;0,HT_Personalausgaben!AP27/HT_Personalausgaben!AP25,0)</f>
        <v>0</v>
      </c>
    </row>
    <row r="28" spans="1:42" s="97" customFormat="1" ht="13.5" thickBot="1" x14ac:dyDescent="0.3">
      <c r="A28" s="93" t="s">
        <v>431</v>
      </c>
      <c r="B28" s="98">
        <f>1-B26-B27</f>
        <v>1</v>
      </c>
      <c r="C28" s="99">
        <f t="shared" ref="C28:AK28" si="6">1-C26-C27</f>
        <v>1</v>
      </c>
      <c r="D28" s="99">
        <f t="shared" si="6"/>
        <v>1</v>
      </c>
      <c r="E28" s="99">
        <f t="shared" si="6"/>
        <v>1</v>
      </c>
      <c r="F28" s="99">
        <f t="shared" si="6"/>
        <v>1</v>
      </c>
      <c r="G28" s="99">
        <f t="shared" si="6"/>
        <v>1</v>
      </c>
      <c r="H28" s="99">
        <f t="shared" si="6"/>
        <v>1</v>
      </c>
      <c r="I28" s="99">
        <f t="shared" si="6"/>
        <v>1</v>
      </c>
      <c r="J28" s="99">
        <f t="shared" si="6"/>
        <v>1</v>
      </c>
      <c r="K28" s="99">
        <f t="shared" si="6"/>
        <v>1</v>
      </c>
      <c r="L28" s="99">
        <f t="shared" si="6"/>
        <v>1</v>
      </c>
      <c r="M28" s="100">
        <f t="shared" si="6"/>
        <v>1</v>
      </c>
      <c r="N28" s="98">
        <f t="shared" si="6"/>
        <v>1</v>
      </c>
      <c r="O28" s="99">
        <f t="shared" si="6"/>
        <v>1</v>
      </c>
      <c r="P28" s="99">
        <f t="shared" si="6"/>
        <v>1</v>
      </c>
      <c r="Q28" s="99">
        <f t="shared" si="6"/>
        <v>1</v>
      </c>
      <c r="R28" s="99">
        <f t="shared" si="6"/>
        <v>1</v>
      </c>
      <c r="S28" s="99">
        <f t="shared" si="6"/>
        <v>1</v>
      </c>
      <c r="T28" s="99">
        <f t="shared" si="6"/>
        <v>1</v>
      </c>
      <c r="U28" s="99">
        <f t="shared" si="6"/>
        <v>1</v>
      </c>
      <c r="V28" s="99">
        <f t="shared" si="6"/>
        <v>1</v>
      </c>
      <c r="W28" s="99">
        <f t="shared" si="6"/>
        <v>1</v>
      </c>
      <c r="X28" s="99">
        <f t="shared" si="6"/>
        <v>1</v>
      </c>
      <c r="Y28" s="100">
        <f t="shared" si="6"/>
        <v>1</v>
      </c>
      <c r="Z28" s="98">
        <f t="shared" si="6"/>
        <v>1</v>
      </c>
      <c r="AA28" s="99">
        <f t="shared" si="6"/>
        <v>1</v>
      </c>
      <c r="AB28" s="99">
        <f t="shared" si="6"/>
        <v>1</v>
      </c>
      <c r="AC28" s="100">
        <f t="shared" si="6"/>
        <v>1</v>
      </c>
      <c r="AD28" s="98">
        <f t="shared" si="6"/>
        <v>1</v>
      </c>
      <c r="AE28" s="99">
        <f t="shared" si="6"/>
        <v>1</v>
      </c>
      <c r="AF28" s="99">
        <f t="shared" si="6"/>
        <v>1</v>
      </c>
      <c r="AG28" s="100">
        <f t="shared" si="6"/>
        <v>1</v>
      </c>
      <c r="AH28" s="98">
        <f t="shared" si="6"/>
        <v>1</v>
      </c>
      <c r="AI28" s="99">
        <f t="shared" si="6"/>
        <v>1</v>
      </c>
      <c r="AJ28" s="99">
        <f t="shared" si="6"/>
        <v>1</v>
      </c>
      <c r="AK28" s="142">
        <f t="shared" si="6"/>
        <v>1</v>
      </c>
      <c r="AL28" s="101">
        <f>IF(HT_Personalausgaben!AL25&lt;&gt;0,HT_Personalausgaben!AL28/HT_Personalausgaben!AL25,0)</f>
        <v>0</v>
      </c>
      <c r="AM28" s="99">
        <f>IF(HT_Personalausgaben!AM25&lt;&gt;0,HT_Personalausgaben!AM28/HT_Personalausgaben!AM25,0)</f>
        <v>0</v>
      </c>
      <c r="AN28" s="99">
        <f>IF(HT_Personalausgaben!AN25&lt;&gt;0,HT_Personalausgaben!AN28/HT_Personalausgaben!AN25,0)</f>
        <v>0</v>
      </c>
      <c r="AO28" s="99">
        <f>IF(HT_Personalausgaben!AO25&lt;&gt;0,HT_Personalausgaben!AO28/HT_Personalausgaben!AO25,0)</f>
        <v>0</v>
      </c>
      <c r="AP28" s="102">
        <f>IF(HT_Personalausgaben!AP25&lt;&gt;0,HT_Personalausgaben!AP28/HT_Personalausgaben!AP25,0)</f>
        <v>0</v>
      </c>
    </row>
    <row r="29" spans="1:42" s="72" customFormat="1" hidden="1" x14ac:dyDescent="0.25">
      <c r="A29" s="670" t="s">
        <v>99</v>
      </c>
      <c r="B29" s="672"/>
      <c r="C29" s="673"/>
      <c r="D29" s="673"/>
      <c r="E29" s="673"/>
      <c r="F29" s="673"/>
      <c r="G29" s="673"/>
      <c r="H29" s="673"/>
      <c r="I29" s="673"/>
      <c r="J29" s="673"/>
      <c r="K29" s="673"/>
      <c r="L29" s="673"/>
      <c r="M29" s="674"/>
      <c r="N29" s="672"/>
      <c r="O29" s="673"/>
      <c r="P29" s="673"/>
      <c r="Q29" s="673"/>
      <c r="R29" s="673"/>
      <c r="S29" s="673"/>
      <c r="T29" s="673"/>
      <c r="U29" s="673"/>
      <c r="V29" s="673"/>
      <c r="W29" s="673"/>
      <c r="X29" s="673"/>
      <c r="Y29" s="675"/>
      <c r="Z29" s="672"/>
      <c r="AA29" s="673"/>
      <c r="AB29" s="673"/>
      <c r="AC29" s="674"/>
      <c r="AD29" s="672"/>
      <c r="AE29" s="673"/>
      <c r="AF29" s="673"/>
      <c r="AG29" s="674"/>
      <c r="AH29" s="676"/>
      <c r="AI29" s="673"/>
      <c r="AJ29" s="673"/>
      <c r="AK29" s="675"/>
      <c r="AL29" s="84">
        <f>SUM(B29:M29)</f>
        <v>0</v>
      </c>
      <c r="AM29" s="83">
        <f>SUM(N29:Y29)</f>
        <v>0</v>
      </c>
      <c r="AN29" s="83">
        <f>SUM(Z29:AC29)</f>
        <v>0</v>
      </c>
      <c r="AO29" s="83">
        <f>SUM(AD29:AG29)</f>
        <v>0</v>
      </c>
      <c r="AP29" s="85">
        <f>SUM(AH29:AK29)</f>
        <v>0</v>
      </c>
    </row>
    <row r="30" spans="1:42" s="97" customFormat="1" hidden="1" x14ac:dyDescent="0.25">
      <c r="A30" s="93" t="s">
        <v>107</v>
      </c>
      <c r="B30" s="677"/>
      <c r="C30" s="678"/>
      <c r="D30" s="678"/>
      <c r="E30" s="678"/>
      <c r="F30" s="678"/>
      <c r="G30" s="678"/>
      <c r="H30" s="678"/>
      <c r="I30" s="678"/>
      <c r="J30" s="678"/>
      <c r="K30" s="678"/>
      <c r="L30" s="678"/>
      <c r="M30" s="679"/>
      <c r="N30" s="677"/>
      <c r="O30" s="678"/>
      <c r="P30" s="678"/>
      <c r="Q30" s="678"/>
      <c r="R30" s="678"/>
      <c r="S30" s="678"/>
      <c r="T30" s="678"/>
      <c r="U30" s="678"/>
      <c r="V30" s="678"/>
      <c r="W30" s="678"/>
      <c r="X30" s="678"/>
      <c r="Y30" s="680"/>
      <c r="Z30" s="677"/>
      <c r="AA30" s="678"/>
      <c r="AB30" s="678"/>
      <c r="AC30" s="679"/>
      <c r="AD30" s="677"/>
      <c r="AE30" s="678"/>
      <c r="AF30" s="678"/>
      <c r="AG30" s="679"/>
      <c r="AH30" s="681"/>
      <c r="AI30" s="678"/>
      <c r="AJ30" s="678"/>
      <c r="AK30" s="680"/>
      <c r="AL30" s="94">
        <f>IF(HT_Personalausgaben!AL29&lt;&gt;0,HT_Personalausgaben!AL30/HT_Personalausgaben!AL29,0)</f>
        <v>0</v>
      </c>
      <c r="AM30" s="95">
        <f>IF(HT_Personalausgaben!AM29&lt;&gt;0,HT_Personalausgaben!AM30/HT_Personalausgaben!AM29,0)</f>
        <v>0</v>
      </c>
      <c r="AN30" s="95">
        <f>IF(HT_Personalausgaben!AN29&lt;&gt;0,HT_Personalausgaben!AN30/HT_Personalausgaben!AN29,0)</f>
        <v>0</v>
      </c>
      <c r="AO30" s="95">
        <f>IF(HT_Personalausgaben!AO29&lt;&gt;0,HT_Personalausgaben!AO30/HT_Personalausgaben!AO29,0)</f>
        <v>0</v>
      </c>
      <c r="AP30" s="96">
        <f>IF(HT_Personalausgaben!AP29&lt;&gt;0,HT_Personalausgaben!AP30/HT_Personalausgaben!AP29,0)</f>
        <v>0</v>
      </c>
    </row>
    <row r="31" spans="1:42" s="97" customFormat="1" hidden="1" x14ac:dyDescent="0.25">
      <c r="A31" s="93" t="s">
        <v>108</v>
      </c>
      <c r="B31" s="677"/>
      <c r="C31" s="678"/>
      <c r="D31" s="678"/>
      <c r="E31" s="678"/>
      <c r="F31" s="678"/>
      <c r="G31" s="678"/>
      <c r="H31" s="678"/>
      <c r="I31" s="678"/>
      <c r="J31" s="678"/>
      <c r="K31" s="678"/>
      <c r="L31" s="678"/>
      <c r="M31" s="679"/>
      <c r="N31" s="677"/>
      <c r="O31" s="678"/>
      <c r="P31" s="678"/>
      <c r="Q31" s="678"/>
      <c r="R31" s="678"/>
      <c r="S31" s="678"/>
      <c r="T31" s="678"/>
      <c r="U31" s="678"/>
      <c r="V31" s="678"/>
      <c r="W31" s="678"/>
      <c r="X31" s="678"/>
      <c r="Y31" s="680"/>
      <c r="Z31" s="677"/>
      <c r="AA31" s="678"/>
      <c r="AB31" s="678"/>
      <c r="AC31" s="679"/>
      <c r="AD31" s="677"/>
      <c r="AE31" s="678"/>
      <c r="AF31" s="678"/>
      <c r="AG31" s="679"/>
      <c r="AH31" s="681"/>
      <c r="AI31" s="678"/>
      <c r="AJ31" s="678"/>
      <c r="AK31" s="680"/>
      <c r="AL31" s="94">
        <f>IF(HT_Personalausgaben!AL29&lt;&gt;0,HT_Personalausgaben!AL31/HT_Personalausgaben!AL29,0)</f>
        <v>0</v>
      </c>
      <c r="AM31" s="95">
        <f>IF(HT_Personalausgaben!AM29&lt;&gt;0,HT_Personalausgaben!AM31/HT_Personalausgaben!AM29,0)</f>
        <v>0</v>
      </c>
      <c r="AN31" s="95">
        <f>IF(HT_Personalausgaben!AN29&lt;&gt;0,HT_Personalausgaben!AN31/HT_Personalausgaben!AN29,0)</f>
        <v>0</v>
      </c>
      <c r="AO31" s="95">
        <f>IF(HT_Personalausgaben!AO29&lt;&gt;0,HT_Personalausgaben!AO31/HT_Personalausgaben!AO29,0)</f>
        <v>0</v>
      </c>
      <c r="AP31" s="96">
        <f>IF(HT_Personalausgaben!AP29&lt;&gt;0,HT_Personalausgaben!AP31/HT_Personalausgaben!AP29,0)</f>
        <v>0</v>
      </c>
    </row>
    <row r="32" spans="1:42" s="97" customFormat="1" ht="13.5" hidden="1" thickBot="1" x14ac:dyDescent="0.3">
      <c r="A32" s="93" t="s">
        <v>431</v>
      </c>
      <c r="B32" s="98">
        <f>1-B30-B31</f>
        <v>1</v>
      </c>
      <c r="C32" s="99">
        <f t="shared" ref="C32:AK32" si="7">1-C30-C31</f>
        <v>1</v>
      </c>
      <c r="D32" s="99">
        <f t="shared" si="7"/>
        <v>1</v>
      </c>
      <c r="E32" s="99">
        <f t="shared" si="7"/>
        <v>1</v>
      </c>
      <c r="F32" s="99">
        <f t="shared" si="7"/>
        <v>1</v>
      </c>
      <c r="G32" s="99">
        <f t="shared" si="7"/>
        <v>1</v>
      </c>
      <c r="H32" s="99">
        <f t="shared" si="7"/>
        <v>1</v>
      </c>
      <c r="I32" s="99">
        <f t="shared" si="7"/>
        <v>1</v>
      </c>
      <c r="J32" s="99">
        <f t="shared" si="7"/>
        <v>1</v>
      </c>
      <c r="K32" s="99">
        <f t="shared" si="7"/>
        <v>1</v>
      </c>
      <c r="L32" s="99">
        <f t="shared" si="7"/>
        <v>1</v>
      </c>
      <c r="M32" s="100">
        <f t="shared" si="7"/>
        <v>1</v>
      </c>
      <c r="N32" s="98">
        <f t="shared" si="7"/>
        <v>1</v>
      </c>
      <c r="O32" s="99">
        <f t="shared" si="7"/>
        <v>1</v>
      </c>
      <c r="P32" s="99">
        <f t="shared" si="7"/>
        <v>1</v>
      </c>
      <c r="Q32" s="99">
        <f t="shared" si="7"/>
        <v>1</v>
      </c>
      <c r="R32" s="99">
        <f t="shared" si="7"/>
        <v>1</v>
      </c>
      <c r="S32" s="99">
        <f t="shared" si="7"/>
        <v>1</v>
      </c>
      <c r="T32" s="99">
        <f t="shared" si="7"/>
        <v>1</v>
      </c>
      <c r="U32" s="99">
        <f t="shared" si="7"/>
        <v>1</v>
      </c>
      <c r="V32" s="99">
        <f t="shared" si="7"/>
        <v>1</v>
      </c>
      <c r="W32" s="99">
        <f t="shared" si="7"/>
        <v>1</v>
      </c>
      <c r="X32" s="99">
        <f t="shared" si="7"/>
        <v>1</v>
      </c>
      <c r="Y32" s="100">
        <f t="shared" si="7"/>
        <v>1</v>
      </c>
      <c r="Z32" s="98">
        <f t="shared" si="7"/>
        <v>1</v>
      </c>
      <c r="AA32" s="99">
        <f t="shared" si="7"/>
        <v>1</v>
      </c>
      <c r="AB32" s="99">
        <f t="shared" si="7"/>
        <v>1</v>
      </c>
      <c r="AC32" s="100">
        <f t="shared" si="7"/>
        <v>1</v>
      </c>
      <c r="AD32" s="98">
        <f t="shared" si="7"/>
        <v>1</v>
      </c>
      <c r="AE32" s="99">
        <f t="shared" si="7"/>
        <v>1</v>
      </c>
      <c r="AF32" s="99">
        <f t="shared" si="7"/>
        <v>1</v>
      </c>
      <c r="AG32" s="100">
        <f t="shared" si="7"/>
        <v>1</v>
      </c>
      <c r="AH32" s="98">
        <f t="shared" si="7"/>
        <v>1</v>
      </c>
      <c r="AI32" s="99">
        <f t="shared" si="7"/>
        <v>1</v>
      </c>
      <c r="AJ32" s="99">
        <f t="shared" si="7"/>
        <v>1</v>
      </c>
      <c r="AK32" s="142">
        <f t="shared" si="7"/>
        <v>1</v>
      </c>
      <c r="AL32" s="101">
        <f>IF(HT_Personalausgaben!AL29&lt;&gt;0,HT_Personalausgaben!AL32/HT_Personalausgaben!AL29,0)</f>
        <v>0</v>
      </c>
      <c r="AM32" s="99">
        <f>IF(HT_Personalausgaben!AM29&lt;&gt;0,HT_Personalausgaben!AM32/HT_Personalausgaben!AM29,0)</f>
        <v>0</v>
      </c>
      <c r="AN32" s="99">
        <f>IF(HT_Personalausgaben!AN29&lt;&gt;0,HT_Personalausgaben!AN32/HT_Personalausgaben!AN29,0)</f>
        <v>0</v>
      </c>
      <c r="AO32" s="99">
        <f>IF(HT_Personalausgaben!AO29&lt;&gt;0,HT_Personalausgaben!AO32/HT_Personalausgaben!AO29,0)</f>
        <v>0</v>
      </c>
      <c r="AP32" s="102">
        <f>IF(HT_Personalausgaben!AP29&lt;&gt;0,HT_Personalausgaben!AP32/HT_Personalausgaben!AP29,0)</f>
        <v>0</v>
      </c>
    </row>
    <row r="33" spans="1:42" s="72" customFormat="1" hidden="1" x14ac:dyDescent="0.25">
      <c r="A33" s="670" t="s">
        <v>99</v>
      </c>
      <c r="B33" s="672"/>
      <c r="C33" s="673"/>
      <c r="D33" s="673"/>
      <c r="E33" s="673"/>
      <c r="F33" s="673"/>
      <c r="G33" s="673"/>
      <c r="H33" s="673"/>
      <c r="I33" s="673"/>
      <c r="J33" s="673"/>
      <c r="K33" s="673"/>
      <c r="L33" s="673"/>
      <c r="M33" s="674"/>
      <c r="N33" s="672"/>
      <c r="O33" s="673"/>
      <c r="P33" s="673"/>
      <c r="Q33" s="673"/>
      <c r="R33" s="673"/>
      <c r="S33" s="673"/>
      <c r="T33" s="673"/>
      <c r="U33" s="673"/>
      <c r="V33" s="673"/>
      <c r="W33" s="673"/>
      <c r="X33" s="673"/>
      <c r="Y33" s="675"/>
      <c r="Z33" s="672"/>
      <c r="AA33" s="673"/>
      <c r="AB33" s="673"/>
      <c r="AC33" s="674"/>
      <c r="AD33" s="672"/>
      <c r="AE33" s="673"/>
      <c r="AF33" s="673"/>
      <c r="AG33" s="674"/>
      <c r="AH33" s="676"/>
      <c r="AI33" s="673"/>
      <c r="AJ33" s="673"/>
      <c r="AK33" s="675"/>
      <c r="AL33" s="84">
        <f>SUM(B33:M33)</f>
        <v>0</v>
      </c>
      <c r="AM33" s="83">
        <f>SUM(N33:Y33)</f>
        <v>0</v>
      </c>
      <c r="AN33" s="83">
        <f>SUM(Z33:AC33)</f>
        <v>0</v>
      </c>
      <c r="AO33" s="83">
        <f>SUM(AD33:AG33)</f>
        <v>0</v>
      </c>
      <c r="AP33" s="85">
        <f>SUM(AH33:AK33)</f>
        <v>0</v>
      </c>
    </row>
    <row r="34" spans="1:42" s="97" customFormat="1" hidden="1" x14ac:dyDescent="0.25">
      <c r="A34" s="93" t="s">
        <v>107</v>
      </c>
      <c r="B34" s="677"/>
      <c r="C34" s="678"/>
      <c r="D34" s="678"/>
      <c r="E34" s="678"/>
      <c r="F34" s="678"/>
      <c r="G34" s="678"/>
      <c r="H34" s="678"/>
      <c r="I34" s="678"/>
      <c r="J34" s="678"/>
      <c r="K34" s="678"/>
      <c r="L34" s="678"/>
      <c r="M34" s="679"/>
      <c r="N34" s="677"/>
      <c r="O34" s="678"/>
      <c r="P34" s="678"/>
      <c r="Q34" s="678"/>
      <c r="R34" s="678"/>
      <c r="S34" s="678"/>
      <c r="T34" s="678"/>
      <c r="U34" s="678"/>
      <c r="V34" s="678"/>
      <c r="W34" s="678"/>
      <c r="X34" s="678"/>
      <c r="Y34" s="680"/>
      <c r="Z34" s="677"/>
      <c r="AA34" s="678"/>
      <c r="AB34" s="678"/>
      <c r="AC34" s="679"/>
      <c r="AD34" s="677"/>
      <c r="AE34" s="678"/>
      <c r="AF34" s="678"/>
      <c r="AG34" s="679"/>
      <c r="AH34" s="681"/>
      <c r="AI34" s="678"/>
      <c r="AJ34" s="678"/>
      <c r="AK34" s="680"/>
      <c r="AL34" s="94">
        <f>IF(HT_Personalausgaben!AL33&lt;&gt;0,HT_Personalausgaben!AL34/HT_Personalausgaben!AL33,0)</f>
        <v>0</v>
      </c>
      <c r="AM34" s="95">
        <f>IF(HT_Personalausgaben!AM33&lt;&gt;0,HT_Personalausgaben!AM34/HT_Personalausgaben!AM33,0)</f>
        <v>0</v>
      </c>
      <c r="AN34" s="95">
        <f>IF(HT_Personalausgaben!AN33&lt;&gt;0,HT_Personalausgaben!AN34/HT_Personalausgaben!AN33,0)</f>
        <v>0</v>
      </c>
      <c r="AO34" s="95">
        <f>IF(HT_Personalausgaben!AO33&lt;&gt;0,HT_Personalausgaben!AO34/HT_Personalausgaben!AO33,0)</f>
        <v>0</v>
      </c>
      <c r="AP34" s="96">
        <f>IF(HT_Personalausgaben!AP33&lt;&gt;0,HT_Personalausgaben!AP34/HT_Personalausgaben!AP33,0)</f>
        <v>0</v>
      </c>
    </row>
    <row r="35" spans="1:42" s="97" customFormat="1" hidden="1" x14ac:dyDescent="0.25">
      <c r="A35" s="93" t="s">
        <v>108</v>
      </c>
      <c r="B35" s="677"/>
      <c r="C35" s="678"/>
      <c r="D35" s="678"/>
      <c r="E35" s="678"/>
      <c r="F35" s="678"/>
      <c r="G35" s="678"/>
      <c r="H35" s="678"/>
      <c r="I35" s="678"/>
      <c r="J35" s="678"/>
      <c r="K35" s="678"/>
      <c r="L35" s="678"/>
      <c r="M35" s="679"/>
      <c r="N35" s="677"/>
      <c r="O35" s="678"/>
      <c r="P35" s="678"/>
      <c r="Q35" s="678"/>
      <c r="R35" s="678"/>
      <c r="S35" s="678"/>
      <c r="T35" s="678"/>
      <c r="U35" s="678"/>
      <c r="V35" s="678"/>
      <c r="W35" s="678"/>
      <c r="X35" s="678"/>
      <c r="Y35" s="680"/>
      <c r="Z35" s="677"/>
      <c r="AA35" s="678"/>
      <c r="AB35" s="678"/>
      <c r="AC35" s="679"/>
      <c r="AD35" s="677"/>
      <c r="AE35" s="678"/>
      <c r="AF35" s="678"/>
      <c r="AG35" s="679"/>
      <c r="AH35" s="681"/>
      <c r="AI35" s="678"/>
      <c r="AJ35" s="678"/>
      <c r="AK35" s="680"/>
      <c r="AL35" s="94">
        <f>IF(HT_Personalausgaben!AL33&lt;&gt;0,HT_Personalausgaben!AL35/HT_Personalausgaben!AL33,0)</f>
        <v>0</v>
      </c>
      <c r="AM35" s="95">
        <f>IF(HT_Personalausgaben!AM33&lt;&gt;0,HT_Personalausgaben!AM35/HT_Personalausgaben!AM33,0)</f>
        <v>0</v>
      </c>
      <c r="AN35" s="95">
        <f>IF(HT_Personalausgaben!AN33&lt;&gt;0,HT_Personalausgaben!AN35/HT_Personalausgaben!AN33,0)</f>
        <v>0</v>
      </c>
      <c r="AO35" s="95">
        <f>IF(HT_Personalausgaben!AO33&lt;&gt;0,HT_Personalausgaben!AO35/HT_Personalausgaben!AO33,0)</f>
        <v>0</v>
      </c>
      <c r="AP35" s="96">
        <f>IF(HT_Personalausgaben!AP33&lt;&gt;0,HT_Personalausgaben!AP35/HT_Personalausgaben!AP33,0)</f>
        <v>0</v>
      </c>
    </row>
    <row r="36" spans="1:42" s="97" customFormat="1" hidden="1" x14ac:dyDescent="0.25">
      <c r="A36" s="93" t="s">
        <v>431</v>
      </c>
      <c r="B36" s="98">
        <f>1-B34-B35</f>
        <v>1</v>
      </c>
      <c r="C36" s="99">
        <f t="shared" ref="C36:AK36" si="8">1-C34-C35</f>
        <v>1</v>
      </c>
      <c r="D36" s="99">
        <f t="shared" si="8"/>
        <v>1</v>
      </c>
      <c r="E36" s="99">
        <f t="shared" si="8"/>
        <v>1</v>
      </c>
      <c r="F36" s="99">
        <f t="shared" si="8"/>
        <v>1</v>
      </c>
      <c r="G36" s="99">
        <f t="shared" si="8"/>
        <v>1</v>
      </c>
      <c r="H36" s="99">
        <f t="shared" si="8"/>
        <v>1</v>
      </c>
      <c r="I36" s="99">
        <f t="shared" si="8"/>
        <v>1</v>
      </c>
      <c r="J36" s="99">
        <f t="shared" si="8"/>
        <v>1</v>
      </c>
      <c r="K36" s="99">
        <f t="shared" si="8"/>
        <v>1</v>
      </c>
      <c r="L36" s="99">
        <f t="shared" si="8"/>
        <v>1</v>
      </c>
      <c r="M36" s="100">
        <f t="shared" si="8"/>
        <v>1</v>
      </c>
      <c r="N36" s="98">
        <f t="shared" si="8"/>
        <v>1</v>
      </c>
      <c r="O36" s="99">
        <f t="shared" si="8"/>
        <v>1</v>
      </c>
      <c r="P36" s="99">
        <f t="shared" si="8"/>
        <v>1</v>
      </c>
      <c r="Q36" s="99">
        <f t="shared" si="8"/>
        <v>1</v>
      </c>
      <c r="R36" s="99">
        <f t="shared" si="8"/>
        <v>1</v>
      </c>
      <c r="S36" s="99">
        <f t="shared" si="8"/>
        <v>1</v>
      </c>
      <c r="T36" s="99">
        <f t="shared" si="8"/>
        <v>1</v>
      </c>
      <c r="U36" s="99">
        <f t="shared" si="8"/>
        <v>1</v>
      </c>
      <c r="V36" s="99">
        <f t="shared" si="8"/>
        <v>1</v>
      </c>
      <c r="W36" s="99">
        <f t="shared" si="8"/>
        <v>1</v>
      </c>
      <c r="X36" s="99">
        <f t="shared" si="8"/>
        <v>1</v>
      </c>
      <c r="Y36" s="100">
        <f t="shared" si="8"/>
        <v>1</v>
      </c>
      <c r="Z36" s="98">
        <f t="shared" si="8"/>
        <v>1</v>
      </c>
      <c r="AA36" s="99">
        <f t="shared" si="8"/>
        <v>1</v>
      </c>
      <c r="AB36" s="99">
        <f t="shared" si="8"/>
        <v>1</v>
      </c>
      <c r="AC36" s="100">
        <f t="shared" si="8"/>
        <v>1</v>
      </c>
      <c r="AD36" s="98">
        <f t="shared" si="8"/>
        <v>1</v>
      </c>
      <c r="AE36" s="99">
        <f t="shared" si="8"/>
        <v>1</v>
      </c>
      <c r="AF36" s="99">
        <f t="shared" si="8"/>
        <v>1</v>
      </c>
      <c r="AG36" s="100">
        <f t="shared" si="8"/>
        <v>1</v>
      </c>
      <c r="AH36" s="98">
        <f t="shared" si="8"/>
        <v>1</v>
      </c>
      <c r="AI36" s="99">
        <f t="shared" si="8"/>
        <v>1</v>
      </c>
      <c r="AJ36" s="99">
        <f t="shared" si="8"/>
        <v>1</v>
      </c>
      <c r="AK36" s="142">
        <f t="shared" si="8"/>
        <v>1</v>
      </c>
      <c r="AL36" s="101">
        <f>IF(HT_Personalausgaben!AL33&lt;&gt;0,HT_Personalausgaben!AL36/HT_Personalausgaben!AL33,0)</f>
        <v>0</v>
      </c>
      <c r="AM36" s="99">
        <f>IF(HT_Personalausgaben!AM33&lt;&gt;0,HT_Personalausgaben!AM36/HT_Personalausgaben!AM33,0)</f>
        <v>0</v>
      </c>
      <c r="AN36" s="99">
        <f>IF(HT_Personalausgaben!AN33&lt;&gt;0,HT_Personalausgaben!AN36/HT_Personalausgaben!AN33,0)</f>
        <v>0</v>
      </c>
      <c r="AO36" s="99">
        <f>IF(HT_Personalausgaben!AO33&lt;&gt;0,HT_Personalausgaben!AO36/HT_Personalausgaben!AO33,0)</f>
        <v>0</v>
      </c>
      <c r="AP36" s="102">
        <f>IF(HT_Personalausgaben!AP33&lt;&gt;0,HT_Personalausgaben!AP36/HT_Personalausgaben!AP33,0)</f>
        <v>0</v>
      </c>
    </row>
    <row r="37" spans="1:42" s="72" customFormat="1" hidden="1" x14ac:dyDescent="0.25">
      <c r="A37" s="670" t="s">
        <v>99</v>
      </c>
      <c r="B37" s="672"/>
      <c r="C37" s="673"/>
      <c r="D37" s="673"/>
      <c r="E37" s="673"/>
      <c r="F37" s="673"/>
      <c r="G37" s="673"/>
      <c r="H37" s="673"/>
      <c r="I37" s="673"/>
      <c r="J37" s="673"/>
      <c r="K37" s="673"/>
      <c r="L37" s="673"/>
      <c r="M37" s="674"/>
      <c r="N37" s="672"/>
      <c r="O37" s="673"/>
      <c r="P37" s="673"/>
      <c r="Q37" s="673"/>
      <c r="R37" s="673"/>
      <c r="S37" s="673"/>
      <c r="T37" s="673"/>
      <c r="U37" s="673"/>
      <c r="V37" s="673"/>
      <c r="W37" s="673"/>
      <c r="X37" s="673"/>
      <c r="Y37" s="675"/>
      <c r="Z37" s="672"/>
      <c r="AA37" s="673"/>
      <c r="AB37" s="673"/>
      <c r="AC37" s="674"/>
      <c r="AD37" s="672"/>
      <c r="AE37" s="673"/>
      <c r="AF37" s="673"/>
      <c r="AG37" s="674"/>
      <c r="AH37" s="676"/>
      <c r="AI37" s="673"/>
      <c r="AJ37" s="673"/>
      <c r="AK37" s="675"/>
      <c r="AL37" s="84">
        <f>SUM(B37:M37)</f>
        <v>0</v>
      </c>
      <c r="AM37" s="83">
        <f>SUM(N37:Y37)</f>
        <v>0</v>
      </c>
      <c r="AN37" s="83">
        <f>SUM(Z37:AC37)</f>
        <v>0</v>
      </c>
      <c r="AO37" s="83">
        <f>SUM(AD37:AG37)</f>
        <v>0</v>
      </c>
      <c r="AP37" s="85">
        <f>SUM(AH37:AK37)</f>
        <v>0</v>
      </c>
    </row>
    <row r="38" spans="1:42" s="97" customFormat="1" hidden="1" x14ac:dyDescent="0.25">
      <c r="A38" s="93" t="s">
        <v>107</v>
      </c>
      <c r="B38" s="677"/>
      <c r="C38" s="678"/>
      <c r="D38" s="678"/>
      <c r="E38" s="678"/>
      <c r="F38" s="678"/>
      <c r="G38" s="678"/>
      <c r="H38" s="678"/>
      <c r="I38" s="678"/>
      <c r="J38" s="678"/>
      <c r="K38" s="678"/>
      <c r="L38" s="678"/>
      <c r="M38" s="679"/>
      <c r="N38" s="677"/>
      <c r="O38" s="678"/>
      <c r="P38" s="678"/>
      <c r="Q38" s="678"/>
      <c r="R38" s="678"/>
      <c r="S38" s="678"/>
      <c r="T38" s="678"/>
      <c r="U38" s="678"/>
      <c r="V38" s="678"/>
      <c r="W38" s="678"/>
      <c r="X38" s="678"/>
      <c r="Y38" s="680"/>
      <c r="Z38" s="677"/>
      <c r="AA38" s="678"/>
      <c r="AB38" s="678"/>
      <c r="AC38" s="679"/>
      <c r="AD38" s="677"/>
      <c r="AE38" s="678"/>
      <c r="AF38" s="678"/>
      <c r="AG38" s="679"/>
      <c r="AH38" s="681"/>
      <c r="AI38" s="678"/>
      <c r="AJ38" s="678"/>
      <c r="AK38" s="680"/>
      <c r="AL38" s="94">
        <f>IF(HT_Personalausgaben!AL37&lt;&gt;0,HT_Personalausgaben!AL38/HT_Personalausgaben!AL37,0)</f>
        <v>0</v>
      </c>
      <c r="AM38" s="95">
        <f>IF(HT_Personalausgaben!AM37&lt;&gt;0,HT_Personalausgaben!AM38/HT_Personalausgaben!AM37,0)</f>
        <v>0</v>
      </c>
      <c r="AN38" s="95">
        <f>IF(HT_Personalausgaben!AN37&lt;&gt;0,HT_Personalausgaben!AN38/HT_Personalausgaben!AN37,0)</f>
        <v>0</v>
      </c>
      <c r="AO38" s="95">
        <f>IF(HT_Personalausgaben!AO37&lt;&gt;0,HT_Personalausgaben!AO38/HT_Personalausgaben!AO37,0)</f>
        <v>0</v>
      </c>
      <c r="AP38" s="96">
        <f>IF(HT_Personalausgaben!AP37&lt;&gt;0,HT_Personalausgaben!AP38/HT_Personalausgaben!AP37,0)</f>
        <v>0</v>
      </c>
    </row>
    <row r="39" spans="1:42" s="97" customFormat="1" hidden="1" x14ac:dyDescent="0.25">
      <c r="A39" s="93" t="s">
        <v>108</v>
      </c>
      <c r="B39" s="677"/>
      <c r="C39" s="678"/>
      <c r="D39" s="678"/>
      <c r="E39" s="678"/>
      <c r="F39" s="678"/>
      <c r="G39" s="678"/>
      <c r="H39" s="678"/>
      <c r="I39" s="678"/>
      <c r="J39" s="678"/>
      <c r="K39" s="678"/>
      <c r="L39" s="678"/>
      <c r="M39" s="679"/>
      <c r="N39" s="677"/>
      <c r="O39" s="678"/>
      <c r="P39" s="678"/>
      <c r="Q39" s="678"/>
      <c r="R39" s="678"/>
      <c r="S39" s="678"/>
      <c r="T39" s="678"/>
      <c r="U39" s="678"/>
      <c r="V39" s="678"/>
      <c r="W39" s="678"/>
      <c r="X39" s="678"/>
      <c r="Y39" s="680"/>
      <c r="Z39" s="677"/>
      <c r="AA39" s="678"/>
      <c r="AB39" s="678"/>
      <c r="AC39" s="679"/>
      <c r="AD39" s="677"/>
      <c r="AE39" s="678"/>
      <c r="AF39" s="678"/>
      <c r="AG39" s="679"/>
      <c r="AH39" s="681"/>
      <c r="AI39" s="678"/>
      <c r="AJ39" s="678"/>
      <c r="AK39" s="680"/>
      <c r="AL39" s="94">
        <f>IF(HT_Personalausgaben!AL37&lt;&gt;0,HT_Personalausgaben!AL39/HT_Personalausgaben!AL37,0)</f>
        <v>0</v>
      </c>
      <c r="AM39" s="95">
        <f>IF(HT_Personalausgaben!AM37&lt;&gt;0,HT_Personalausgaben!AM39/HT_Personalausgaben!AM37,0)</f>
        <v>0</v>
      </c>
      <c r="AN39" s="95">
        <f>IF(HT_Personalausgaben!AN37&lt;&gt;0,HT_Personalausgaben!AN39/HT_Personalausgaben!AN37,0)</f>
        <v>0</v>
      </c>
      <c r="AO39" s="95">
        <f>IF(HT_Personalausgaben!AO37&lt;&gt;0,HT_Personalausgaben!AO39/HT_Personalausgaben!AO37,0)</f>
        <v>0</v>
      </c>
      <c r="AP39" s="96">
        <f>IF(HT_Personalausgaben!AP37&lt;&gt;0,HT_Personalausgaben!AP39/HT_Personalausgaben!AP37,0)</f>
        <v>0</v>
      </c>
    </row>
    <row r="40" spans="1:42" s="97" customFormat="1" hidden="1" x14ac:dyDescent="0.25">
      <c r="A40" s="93" t="s">
        <v>431</v>
      </c>
      <c r="B40" s="98">
        <f>1-B38-B39</f>
        <v>1</v>
      </c>
      <c r="C40" s="99">
        <f t="shared" ref="C40:AK40" si="9">1-C38-C39</f>
        <v>1</v>
      </c>
      <c r="D40" s="99">
        <f t="shared" si="9"/>
        <v>1</v>
      </c>
      <c r="E40" s="99">
        <f t="shared" si="9"/>
        <v>1</v>
      </c>
      <c r="F40" s="99">
        <f t="shared" si="9"/>
        <v>1</v>
      </c>
      <c r="G40" s="99">
        <f t="shared" si="9"/>
        <v>1</v>
      </c>
      <c r="H40" s="99">
        <f t="shared" si="9"/>
        <v>1</v>
      </c>
      <c r="I40" s="99">
        <f t="shared" si="9"/>
        <v>1</v>
      </c>
      <c r="J40" s="99">
        <f t="shared" si="9"/>
        <v>1</v>
      </c>
      <c r="K40" s="99">
        <f t="shared" si="9"/>
        <v>1</v>
      </c>
      <c r="L40" s="99">
        <f t="shared" si="9"/>
        <v>1</v>
      </c>
      <c r="M40" s="100">
        <f t="shared" si="9"/>
        <v>1</v>
      </c>
      <c r="N40" s="98">
        <f t="shared" si="9"/>
        <v>1</v>
      </c>
      <c r="O40" s="99">
        <f t="shared" si="9"/>
        <v>1</v>
      </c>
      <c r="P40" s="99">
        <f t="shared" si="9"/>
        <v>1</v>
      </c>
      <c r="Q40" s="99">
        <f t="shared" si="9"/>
        <v>1</v>
      </c>
      <c r="R40" s="99">
        <f t="shared" si="9"/>
        <v>1</v>
      </c>
      <c r="S40" s="99">
        <f t="shared" si="9"/>
        <v>1</v>
      </c>
      <c r="T40" s="99">
        <f t="shared" si="9"/>
        <v>1</v>
      </c>
      <c r="U40" s="99">
        <f t="shared" si="9"/>
        <v>1</v>
      </c>
      <c r="V40" s="99">
        <f t="shared" si="9"/>
        <v>1</v>
      </c>
      <c r="W40" s="99">
        <f t="shared" si="9"/>
        <v>1</v>
      </c>
      <c r="X40" s="99">
        <f t="shared" si="9"/>
        <v>1</v>
      </c>
      <c r="Y40" s="100">
        <f t="shared" si="9"/>
        <v>1</v>
      </c>
      <c r="Z40" s="98">
        <f t="shared" si="9"/>
        <v>1</v>
      </c>
      <c r="AA40" s="99">
        <f t="shared" si="9"/>
        <v>1</v>
      </c>
      <c r="AB40" s="99">
        <f t="shared" si="9"/>
        <v>1</v>
      </c>
      <c r="AC40" s="100">
        <f t="shared" si="9"/>
        <v>1</v>
      </c>
      <c r="AD40" s="98">
        <f t="shared" si="9"/>
        <v>1</v>
      </c>
      <c r="AE40" s="99">
        <f t="shared" si="9"/>
        <v>1</v>
      </c>
      <c r="AF40" s="99">
        <f t="shared" si="9"/>
        <v>1</v>
      </c>
      <c r="AG40" s="100">
        <f t="shared" si="9"/>
        <v>1</v>
      </c>
      <c r="AH40" s="98">
        <f t="shared" si="9"/>
        <v>1</v>
      </c>
      <c r="AI40" s="99">
        <f t="shared" si="9"/>
        <v>1</v>
      </c>
      <c r="AJ40" s="99">
        <f t="shared" si="9"/>
        <v>1</v>
      </c>
      <c r="AK40" s="142">
        <f t="shared" si="9"/>
        <v>1</v>
      </c>
      <c r="AL40" s="101">
        <f>IF(HT_Personalausgaben!AL37&lt;&gt;0,HT_Personalausgaben!AL40/HT_Personalausgaben!AL37,0)</f>
        <v>0</v>
      </c>
      <c r="AM40" s="99">
        <f>IF(HT_Personalausgaben!AM37&lt;&gt;0,HT_Personalausgaben!AM40/HT_Personalausgaben!AM37,0)</f>
        <v>0</v>
      </c>
      <c r="AN40" s="99">
        <f>IF(HT_Personalausgaben!AN37&lt;&gt;0,HT_Personalausgaben!AN40/HT_Personalausgaben!AN37,0)</f>
        <v>0</v>
      </c>
      <c r="AO40" s="99">
        <f>IF(HT_Personalausgaben!AO37&lt;&gt;0,HT_Personalausgaben!AO40/HT_Personalausgaben!AO37,0)</f>
        <v>0</v>
      </c>
      <c r="AP40" s="102">
        <f>IF(HT_Personalausgaben!AP37&lt;&gt;0,HT_Personalausgaben!AP40/HT_Personalausgaben!AP37,0)</f>
        <v>0</v>
      </c>
    </row>
    <row r="41" spans="1:42" s="72" customFormat="1" hidden="1" x14ac:dyDescent="0.25">
      <c r="A41" s="670" t="s">
        <v>99</v>
      </c>
      <c r="B41" s="672"/>
      <c r="C41" s="673"/>
      <c r="D41" s="673"/>
      <c r="E41" s="673"/>
      <c r="F41" s="673"/>
      <c r="G41" s="673"/>
      <c r="H41" s="673"/>
      <c r="I41" s="673"/>
      <c r="J41" s="673"/>
      <c r="K41" s="673"/>
      <c r="L41" s="673"/>
      <c r="M41" s="674"/>
      <c r="N41" s="672"/>
      <c r="O41" s="673"/>
      <c r="P41" s="673"/>
      <c r="Q41" s="673"/>
      <c r="R41" s="673"/>
      <c r="S41" s="673"/>
      <c r="T41" s="673"/>
      <c r="U41" s="673"/>
      <c r="V41" s="673"/>
      <c r="W41" s="673"/>
      <c r="X41" s="673"/>
      <c r="Y41" s="675"/>
      <c r="Z41" s="672"/>
      <c r="AA41" s="673"/>
      <c r="AB41" s="673"/>
      <c r="AC41" s="674"/>
      <c r="AD41" s="672"/>
      <c r="AE41" s="673"/>
      <c r="AF41" s="673"/>
      <c r="AG41" s="674"/>
      <c r="AH41" s="676"/>
      <c r="AI41" s="673"/>
      <c r="AJ41" s="673"/>
      <c r="AK41" s="675"/>
      <c r="AL41" s="84">
        <f>SUM(B41:M41)</f>
        <v>0</v>
      </c>
      <c r="AM41" s="83">
        <f>SUM(N41:Y41)</f>
        <v>0</v>
      </c>
      <c r="AN41" s="83">
        <f>SUM(Z41:AC41)</f>
        <v>0</v>
      </c>
      <c r="AO41" s="83">
        <f>SUM(AD41:AG41)</f>
        <v>0</v>
      </c>
      <c r="AP41" s="85">
        <f>SUM(AH41:AK41)</f>
        <v>0</v>
      </c>
    </row>
    <row r="42" spans="1:42" s="97" customFormat="1" hidden="1" x14ac:dyDescent="0.25">
      <c r="A42" s="93" t="s">
        <v>107</v>
      </c>
      <c r="B42" s="677"/>
      <c r="C42" s="678"/>
      <c r="D42" s="678"/>
      <c r="E42" s="678"/>
      <c r="F42" s="678"/>
      <c r="G42" s="678"/>
      <c r="H42" s="678"/>
      <c r="I42" s="678"/>
      <c r="J42" s="678"/>
      <c r="K42" s="678"/>
      <c r="L42" s="678"/>
      <c r="M42" s="679"/>
      <c r="N42" s="677"/>
      <c r="O42" s="678"/>
      <c r="P42" s="678"/>
      <c r="Q42" s="678"/>
      <c r="R42" s="678"/>
      <c r="S42" s="678"/>
      <c r="T42" s="678"/>
      <c r="U42" s="678"/>
      <c r="V42" s="678"/>
      <c r="W42" s="678"/>
      <c r="X42" s="678"/>
      <c r="Y42" s="680"/>
      <c r="Z42" s="677"/>
      <c r="AA42" s="678"/>
      <c r="AB42" s="678"/>
      <c r="AC42" s="679"/>
      <c r="AD42" s="677"/>
      <c r="AE42" s="678"/>
      <c r="AF42" s="678"/>
      <c r="AG42" s="679"/>
      <c r="AH42" s="681"/>
      <c r="AI42" s="678"/>
      <c r="AJ42" s="678"/>
      <c r="AK42" s="680"/>
      <c r="AL42" s="94">
        <f>IF(HT_Personalausgaben!AL41&lt;&gt;0,HT_Personalausgaben!AL42/HT_Personalausgaben!AL41,0)</f>
        <v>0</v>
      </c>
      <c r="AM42" s="95">
        <f>IF(HT_Personalausgaben!AM41&lt;&gt;0,HT_Personalausgaben!AM42/HT_Personalausgaben!AM41,0)</f>
        <v>0</v>
      </c>
      <c r="AN42" s="95">
        <f>IF(HT_Personalausgaben!AN41&lt;&gt;0,HT_Personalausgaben!AN42/HT_Personalausgaben!AN41,0)</f>
        <v>0</v>
      </c>
      <c r="AO42" s="95">
        <f>IF(HT_Personalausgaben!AO41&lt;&gt;0,HT_Personalausgaben!AO42/HT_Personalausgaben!AO41,0)</f>
        <v>0</v>
      </c>
      <c r="AP42" s="96">
        <f>IF(HT_Personalausgaben!AP41&lt;&gt;0,HT_Personalausgaben!AP42/HT_Personalausgaben!AP41,0)</f>
        <v>0</v>
      </c>
    </row>
    <row r="43" spans="1:42" s="97" customFormat="1" hidden="1" x14ac:dyDescent="0.25">
      <c r="A43" s="93" t="s">
        <v>108</v>
      </c>
      <c r="B43" s="677"/>
      <c r="C43" s="678"/>
      <c r="D43" s="678"/>
      <c r="E43" s="678"/>
      <c r="F43" s="678"/>
      <c r="G43" s="678"/>
      <c r="H43" s="678"/>
      <c r="I43" s="678"/>
      <c r="J43" s="678"/>
      <c r="K43" s="678"/>
      <c r="L43" s="678"/>
      <c r="M43" s="679"/>
      <c r="N43" s="677"/>
      <c r="O43" s="678"/>
      <c r="P43" s="678"/>
      <c r="Q43" s="678"/>
      <c r="R43" s="678"/>
      <c r="S43" s="678"/>
      <c r="T43" s="678"/>
      <c r="U43" s="678"/>
      <c r="V43" s="678"/>
      <c r="W43" s="678"/>
      <c r="X43" s="678"/>
      <c r="Y43" s="680"/>
      <c r="Z43" s="677"/>
      <c r="AA43" s="678"/>
      <c r="AB43" s="678"/>
      <c r="AC43" s="679"/>
      <c r="AD43" s="677"/>
      <c r="AE43" s="678"/>
      <c r="AF43" s="678"/>
      <c r="AG43" s="679"/>
      <c r="AH43" s="681"/>
      <c r="AI43" s="678"/>
      <c r="AJ43" s="678"/>
      <c r="AK43" s="680"/>
      <c r="AL43" s="94">
        <f>IF(HT_Personalausgaben!AL41&lt;&gt;0,HT_Personalausgaben!AL43/HT_Personalausgaben!AL41,0)</f>
        <v>0</v>
      </c>
      <c r="AM43" s="95">
        <f>IF(HT_Personalausgaben!AM41&lt;&gt;0,HT_Personalausgaben!AM43/HT_Personalausgaben!AM41,0)</f>
        <v>0</v>
      </c>
      <c r="AN43" s="95">
        <f>IF(HT_Personalausgaben!AN41&lt;&gt;0,HT_Personalausgaben!AN43/HT_Personalausgaben!AN41,0)</f>
        <v>0</v>
      </c>
      <c r="AO43" s="95">
        <f>IF(HT_Personalausgaben!AO41&lt;&gt;0,HT_Personalausgaben!AO43/HT_Personalausgaben!AO41,0)</f>
        <v>0</v>
      </c>
      <c r="AP43" s="96">
        <f>IF(HT_Personalausgaben!AP41&lt;&gt;0,HT_Personalausgaben!AP43/HT_Personalausgaben!AP41,0)</f>
        <v>0</v>
      </c>
    </row>
    <row r="44" spans="1:42" s="97" customFormat="1" hidden="1" x14ac:dyDescent="0.25">
      <c r="A44" s="93" t="s">
        <v>431</v>
      </c>
      <c r="B44" s="98">
        <f>1-B42-B43</f>
        <v>1</v>
      </c>
      <c r="C44" s="99">
        <f t="shared" ref="C44:AK44" si="10">1-C42-C43</f>
        <v>1</v>
      </c>
      <c r="D44" s="99">
        <f t="shared" si="10"/>
        <v>1</v>
      </c>
      <c r="E44" s="99">
        <f t="shared" si="10"/>
        <v>1</v>
      </c>
      <c r="F44" s="99">
        <f t="shared" si="10"/>
        <v>1</v>
      </c>
      <c r="G44" s="99">
        <f t="shared" si="10"/>
        <v>1</v>
      </c>
      <c r="H44" s="99">
        <f t="shared" si="10"/>
        <v>1</v>
      </c>
      <c r="I44" s="99">
        <f t="shared" si="10"/>
        <v>1</v>
      </c>
      <c r="J44" s="99">
        <f t="shared" si="10"/>
        <v>1</v>
      </c>
      <c r="K44" s="99">
        <f t="shared" si="10"/>
        <v>1</v>
      </c>
      <c r="L44" s="99">
        <f t="shared" si="10"/>
        <v>1</v>
      </c>
      <c r="M44" s="100">
        <f t="shared" si="10"/>
        <v>1</v>
      </c>
      <c r="N44" s="98">
        <f t="shared" si="10"/>
        <v>1</v>
      </c>
      <c r="O44" s="99">
        <f t="shared" si="10"/>
        <v>1</v>
      </c>
      <c r="P44" s="99">
        <f t="shared" si="10"/>
        <v>1</v>
      </c>
      <c r="Q44" s="99">
        <f t="shared" si="10"/>
        <v>1</v>
      </c>
      <c r="R44" s="99">
        <f t="shared" si="10"/>
        <v>1</v>
      </c>
      <c r="S44" s="99">
        <f t="shared" si="10"/>
        <v>1</v>
      </c>
      <c r="T44" s="99">
        <f t="shared" si="10"/>
        <v>1</v>
      </c>
      <c r="U44" s="99">
        <f t="shared" si="10"/>
        <v>1</v>
      </c>
      <c r="V44" s="99">
        <f t="shared" si="10"/>
        <v>1</v>
      </c>
      <c r="W44" s="99">
        <f t="shared" si="10"/>
        <v>1</v>
      </c>
      <c r="X44" s="99">
        <f t="shared" si="10"/>
        <v>1</v>
      </c>
      <c r="Y44" s="100">
        <f t="shared" si="10"/>
        <v>1</v>
      </c>
      <c r="Z44" s="98">
        <f t="shared" si="10"/>
        <v>1</v>
      </c>
      <c r="AA44" s="99">
        <f t="shared" si="10"/>
        <v>1</v>
      </c>
      <c r="AB44" s="99">
        <f t="shared" si="10"/>
        <v>1</v>
      </c>
      <c r="AC44" s="100">
        <f t="shared" si="10"/>
        <v>1</v>
      </c>
      <c r="AD44" s="98">
        <f t="shared" si="10"/>
        <v>1</v>
      </c>
      <c r="AE44" s="99">
        <f t="shared" si="10"/>
        <v>1</v>
      </c>
      <c r="AF44" s="99">
        <f t="shared" si="10"/>
        <v>1</v>
      </c>
      <c r="AG44" s="100">
        <f t="shared" si="10"/>
        <v>1</v>
      </c>
      <c r="AH44" s="98">
        <f t="shared" si="10"/>
        <v>1</v>
      </c>
      <c r="AI44" s="99">
        <f t="shared" si="10"/>
        <v>1</v>
      </c>
      <c r="AJ44" s="99">
        <f t="shared" si="10"/>
        <v>1</v>
      </c>
      <c r="AK44" s="142">
        <f t="shared" si="10"/>
        <v>1</v>
      </c>
      <c r="AL44" s="101">
        <f>IF(HT_Personalausgaben!AL41&lt;&gt;0,HT_Personalausgaben!AL44/HT_Personalausgaben!AL41,0)</f>
        <v>0</v>
      </c>
      <c r="AM44" s="99">
        <f>IF(HT_Personalausgaben!AM41&lt;&gt;0,HT_Personalausgaben!AM44/HT_Personalausgaben!AM41,0)</f>
        <v>0</v>
      </c>
      <c r="AN44" s="99">
        <f>IF(HT_Personalausgaben!AN41&lt;&gt;0,HT_Personalausgaben!AN44/HT_Personalausgaben!AN41,0)</f>
        <v>0</v>
      </c>
      <c r="AO44" s="99">
        <f>IF(HT_Personalausgaben!AO41&lt;&gt;0,HT_Personalausgaben!AO44/HT_Personalausgaben!AO41,0)</f>
        <v>0</v>
      </c>
      <c r="AP44" s="102">
        <f>IF(HT_Personalausgaben!AP41&lt;&gt;0,HT_Personalausgaben!AP44/HT_Personalausgaben!AP41,0)</f>
        <v>0</v>
      </c>
    </row>
    <row r="45" spans="1:42" s="72" customFormat="1" hidden="1" x14ac:dyDescent="0.25">
      <c r="A45" s="671" t="s">
        <v>99</v>
      </c>
      <c r="B45" s="682"/>
      <c r="C45" s="683"/>
      <c r="D45" s="683"/>
      <c r="E45" s="683"/>
      <c r="F45" s="683"/>
      <c r="G45" s="683"/>
      <c r="H45" s="683"/>
      <c r="I45" s="683"/>
      <c r="J45" s="683"/>
      <c r="K45" s="683"/>
      <c r="L45" s="683"/>
      <c r="M45" s="684"/>
      <c r="N45" s="682"/>
      <c r="O45" s="683"/>
      <c r="P45" s="683"/>
      <c r="Q45" s="683"/>
      <c r="R45" s="683"/>
      <c r="S45" s="683"/>
      <c r="T45" s="683"/>
      <c r="U45" s="683"/>
      <c r="V45" s="683"/>
      <c r="W45" s="683"/>
      <c r="X45" s="683"/>
      <c r="Y45" s="685"/>
      <c r="Z45" s="682"/>
      <c r="AA45" s="683"/>
      <c r="AB45" s="683"/>
      <c r="AC45" s="684"/>
      <c r="AD45" s="682"/>
      <c r="AE45" s="683"/>
      <c r="AF45" s="683"/>
      <c r="AG45" s="684"/>
      <c r="AH45" s="686"/>
      <c r="AI45" s="683"/>
      <c r="AJ45" s="683"/>
      <c r="AK45" s="685"/>
      <c r="AL45" s="84">
        <f>SUM(B45:M45)</f>
        <v>0</v>
      </c>
      <c r="AM45" s="83">
        <f>SUM(N45:Y45)</f>
        <v>0</v>
      </c>
      <c r="AN45" s="83">
        <f>SUM(Z45:AC45)</f>
        <v>0</v>
      </c>
      <c r="AO45" s="83">
        <f>SUM(AD45:AG45)</f>
        <v>0</v>
      </c>
      <c r="AP45" s="85">
        <f>SUM(AH45:AK45)</f>
        <v>0</v>
      </c>
    </row>
    <row r="46" spans="1:42" s="97" customFormat="1" hidden="1" x14ac:dyDescent="0.25">
      <c r="A46" s="93" t="s">
        <v>107</v>
      </c>
      <c r="B46" s="677"/>
      <c r="C46" s="678"/>
      <c r="D46" s="678"/>
      <c r="E46" s="678"/>
      <c r="F46" s="678"/>
      <c r="G46" s="678"/>
      <c r="H46" s="678"/>
      <c r="I46" s="678"/>
      <c r="J46" s="678"/>
      <c r="K46" s="678"/>
      <c r="L46" s="678"/>
      <c r="M46" s="679"/>
      <c r="N46" s="677"/>
      <c r="O46" s="678"/>
      <c r="P46" s="678"/>
      <c r="Q46" s="678"/>
      <c r="R46" s="678"/>
      <c r="S46" s="678"/>
      <c r="T46" s="678"/>
      <c r="U46" s="678"/>
      <c r="V46" s="678"/>
      <c r="W46" s="678"/>
      <c r="X46" s="678"/>
      <c r="Y46" s="680"/>
      <c r="Z46" s="677"/>
      <c r="AA46" s="678"/>
      <c r="AB46" s="678"/>
      <c r="AC46" s="679"/>
      <c r="AD46" s="677"/>
      <c r="AE46" s="678"/>
      <c r="AF46" s="678"/>
      <c r="AG46" s="679"/>
      <c r="AH46" s="681"/>
      <c r="AI46" s="678"/>
      <c r="AJ46" s="678"/>
      <c r="AK46" s="680"/>
      <c r="AL46" s="94">
        <f>IF(HT_Personalausgaben!AL45&lt;&gt;0,HT_Personalausgaben!AL46/HT_Personalausgaben!AL45,0)</f>
        <v>0</v>
      </c>
      <c r="AM46" s="95">
        <f>IF(HT_Personalausgaben!AM45&lt;&gt;0,HT_Personalausgaben!AM46/HT_Personalausgaben!AM45,0)</f>
        <v>0</v>
      </c>
      <c r="AN46" s="95">
        <f>IF(HT_Personalausgaben!AN45&lt;&gt;0,HT_Personalausgaben!AN46/HT_Personalausgaben!AN45,0)</f>
        <v>0</v>
      </c>
      <c r="AO46" s="95">
        <f>IF(HT_Personalausgaben!AO45&lt;&gt;0,HT_Personalausgaben!AO46/HT_Personalausgaben!AO45,0)</f>
        <v>0</v>
      </c>
      <c r="AP46" s="96">
        <f>IF(HT_Personalausgaben!AP45&lt;&gt;0,HT_Personalausgaben!AP46/HT_Personalausgaben!AP45,0)</f>
        <v>0</v>
      </c>
    </row>
    <row r="47" spans="1:42" s="97" customFormat="1" hidden="1" x14ac:dyDescent="0.25">
      <c r="A47" s="93" t="s">
        <v>108</v>
      </c>
      <c r="B47" s="677"/>
      <c r="C47" s="678"/>
      <c r="D47" s="678"/>
      <c r="E47" s="678"/>
      <c r="F47" s="678"/>
      <c r="G47" s="678"/>
      <c r="H47" s="678"/>
      <c r="I47" s="678"/>
      <c r="J47" s="678"/>
      <c r="K47" s="678"/>
      <c r="L47" s="678"/>
      <c r="M47" s="679"/>
      <c r="N47" s="677"/>
      <c r="O47" s="678"/>
      <c r="P47" s="678"/>
      <c r="Q47" s="678"/>
      <c r="R47" s="678"/>
      <c r="S47" s="678"/>
      <c r="T47" s="678"/>
      <c r="U47" s="678"/>
      <c r="V47" s="678"/>
      <c r="W47" s="678"/>
      <c r="X47" s="678"/>
      <c r="Y47" s="680"/>
      <c r="Z47" s="677"/>
      <c r="AA47" s="678"/>
      <c r="AB47" s="678"/>
      <c r="AC47" s="679"/>
      <c r="AD47" s="677"/>
      <c r="AE47" s="678"/>
      <c r="AF47" s="678"/>
      <c r="AG47" s="679"/>
      <c r="AH47" s="681"/>
      <c r="AI47" s="678"/>
      <c r="AJ47" s="678"/>
      <c r="AK47" s="680"/>
      <c r="AL47" s="94">
        <f>IF(HT_Personalausgaben!AL45&lt;&gt;0,HT_Personalausgaben!AL47/HT_Personalausgaben!AL45,0)</f>
        <v>0</v>
      </c>
      <c r="AM47" s="95">
        <f>IF(HT_Personalausgaben!AM45&lt;&gt;0,HT_Personalausgaben!AM47/HT_Personalausgaben!AM45,0)</f>
        <v>0</v>
      </c>
      <c r="AN47" s="95">
        <f>IF(HT_Personalausgaben!AN45&lt;&gt;0,HT_Personalausgaben!AN47/HT_Personalausgaben!AN45,0)</f>
        <v>0</v>
      </c>
      <c r="AO47" s="95">
        <f>IF(HT_Personalausgaben!AO45&lt;&gt;0,HT_Personalausgaben!AO47/HT_Personalausgaben!AO45,0)</f>
        <v>0</v>
      </c>
      <c r="AP47" s="96">
        <f>IF(HT_Personalausgaben!AP45&lt;&gt;0,HT_Personalausgaben!AP47/HT_Personalausgaben!AP45,0)</f>
        <v>0</v>
      </c>
    </row>
    <row r="48" spans="1:42" s="97" customFormat="1" ht="13.5" hidden="1" thickBot="1" x14ac:dyDescent="0.3">
      <c r="A48" s="160" t="s">
        <v>431</v>
      </c>
      <c r="B48" s="103">
        <f>1-B46-B47</f>
        <v>1</v>
      </c>
      <c r="C48" s="104">
        <f t="shared" ref="C48:AK48" si="11">1-C46-C47</f>
        <v>1</v>
      </c>
      <c r="D48" s="104">
        <f t="shared" si="11"/>
        <v>1</v>
      </c>
      <c r="E48" s="104">
        <f t="shared" si="11"/>
        <v>1</v>
      </c>
      <c r="F48" s="104">
        <f t="shared" si="11"/>
        <v>1</v>
      </c>
      <c r="G48" s="104">
        <f t="shared" si="11"/>
        <v>1</v>
      </c>
      <c r="H48" s="104">
        <f t="shared" si="11"/>
        <v>1</v>
      </c>
      <c r="I48" s="104">
        <f t="shared" si="11"/>
        <v>1</v>
      </c>
      <c r="J48" s="104">
        <f t="shared" si="11"/>
        <v>1</v>
      </c>
      <c r="K48" s="104">
        <f t="shared" si="11"/>
        <v>1</v>
      </c>
      <c r="L48" s="104">
        <f t="shared" si="11"/>
        <v>1</v>
      </c>
      <c r="M48" s="105">
        <f t="shared" si="11"/>
        <v>1</v>
      </c>
      <c r="N48" s="103">
        <f t="shared" si="11"/>
        <v>1</v>
      </c>
      <c r="O48" s="104">
        <f t="shared" si="11"/>
        <v>1</v>
      </c>
      <c r="P48" s="104">
        <f t="shared" si="11"/>
        <v>1</v>
      </c>
      <c r="Q48" s="104">
        <f t="shared" si="11"/>
        <v>1</v>
      </c>
      <c r="R48" s="104">
        <f t="shared" si="11"/>
        <v>1</v>
      </c>
      <c r="S48" s="104">
        <f t="shared" si="11"/>
        <v>1</v>
      </c>
      <c r="T48" s="104">
        <f t="shared" si="11"/>
        <v>1</v>
      </c>
      <c r="U48" s="104">
        <f t="shared" si="11"/>
        <v>1</v>
      </c>
      <c r="V48" s="104">
        <f t="shared" si="11"/>
        <v>1</v>
      </c>
      <c r="W48" s="104">
        <f t="shared" si="11"/>
        <v>1</v>
      </c>
      <c r="X48" s="104">
        <f t="shared" si="11"/>
        <v>1</v>
      </c>
      <c r="Y48" s="105">
        <f t="shared" si="11"/>
        <v>1</v>
      </c>
      <c r="Z48" s="103">
        <f t="shared" si="11"/>
        <v>1</v>
      </c>
      <c r="AA48" s="104">
        <f t="shared" si="11"/>
        <v>1</v>
      </c>
      <c r="AB48" s="104">
        <f t="shared" si="11"/>
        <v>1</v>
      </c>
      <c r="AC48" s="105">
        <f t="shared" si="11"/>
        <v>1</v>
      </c>
      <c r="AD48" s="103">
        <f t="shared" si="11"/>
        <v>1</v>
      </c>
      <c r="AE48" s="104">
        <f t="shared" si="11"/>
        <v>1</v>
      </c>
      <c r="AF48" s="104">
        <f t="shared" si="11"/>
        <v>1</v>
      </c>
      <c r="AG48" s="105">
        <f t="shared" si="11"/>
        <v>1</v>
      </c>
      <c r="AH48" s="103">
        <f t="shared" si="11"/>
        <v>1</v>
      </c>
      <c r="AI48" s="104">
        <f t="shared" si="11"/>
        <v>1</v>
      </c>
      <c r="AJ48" s="104">
        <f t="shared" si="11"/>
        <v>1</v>
      </c>
      <c r="AK48" s="143">
        <f t="shared" si="11"/>
        <v>1</v>
      </c>
      <c r="AL48" s="106">
        <f>IF(HT_Personalausgaben!AL45&lt;&gt;0,HT_Personalausgaben!AL48/HT_Personalausgaben!AL45,0)</f>
        <v>0</v>
      </c>
      <c r="AM48" s="104">
        <f>IF(HT_Personalausgaben!AM45&lt;&gt;0,HT_Personalausgaben!AM48/HT_Personalausgaben!AM45,0)</f>
        <v>0</v>
      </c>
      <c r="AN48" s="104">
        <f>IF(HT_Personalausgaben!AN45&lt;&gt;0,HT_Personalausgaben!AN48/HT_Personalausgaben!AN45,0)</f>
        <v>0</v>
      </c>
      <c r="AO48" s="104">
        <f>IF(HT_Personalausgaben!AO45&lt;&gt;0,HT_Personalausgaben!AO48/HT_Personalausgaben!AO45,0)</f>
        <v>0</v>
      </c>
      <c r="AP48" s="107">
        <f>IF(HT_Personalausgaben!AP45&lt;&gt;0,HT_Personalausgaben!AP48/HT_Personalausgaben!AP45,0)</f>
        <v>0</v>
      </c>
    </row>
    <row r="49" spans="1:42" s="72" customFormat="1" x14ac:dyDescent="0.25">
      <c r="A49" s="162" t="s">
        <v>106</v>
      </c>
      <c r="B49" s="165">
        <f>B9+B13+B17+B21+B25+B29+B33+B37+B41+B45</f>
        <v>0</v>
      </c>
      <c r="C49" s="145">
        <f t="shared" ref="C49:AP49" si="12">C9+C13+C17+C21+C25+C29+C33+C37+C41+C45</f>
        <v>0</v>
      </c>
      <c r="D49" s="145">
        <f t="shared" si="12"/>
        <v>0</v>
      </c>
      <c r="E49" s="145">
        <f t="shared" si="12"/>
        <v>0</v>
      </c>
      <c r="F49" s="145">
        <f t="shared" si="12"/>
        <v>0</v>
      </c>
      <c r="G49" s="145">
        <f t="shared" si="12"/>
        <v>0</v>
      </c>
      <c r="H49" s="145">
        <f t="shared" si="12"/>
        <v>0</v>
      </c>
      <c r="I49" s="145">
        <f t="shared" si="12"/>
        <v>0</v>
      </c>
      <c r="J49" s="145">
        <f t="shared" si="12"/>
        <v>0</v>
      </c>
      <c r="K49" s="145">
        <f t="shared" si="12"/>
        <v>0</v>
      </c>
      <c r="L49" s="145">
        <f t="shared" si="12"/>
        <v>0</v>
      </c>
      <c r="M49" s="146">
        <f t="shared" si="12"/>
        <v>0</v>
      </c>
      <c r="N49" s="165">
        <f t="shared" si="12"/>
        <v>0</v>
      </c>
      <c r="O49" s="145">
        <f t="shared" si="12"/>
        <v>0</v>
      </c>
      <c r="P49" s="145">
        <f t="shared" si="12"/>
        <v>0</v>
      </c>
      <c r="Q49" s="145">
        <f t="shared" si="12"/>
        <v>0</v>
      </c>
      <c r="R49" s="145">
        <f t="shared" si="12"/>
        <v>0</v>
      </c>
      <c r="S49" s="145">
        <f t="shared" si="12"/>
        <v>0</v>
      </c>
      <c r="T49" s="145">
        <f t="shared" si="12"/>
        <v>0</v>
      </c>
      <c r="U49" s="145">
        <f t="shared" si="12"/>
        <v>0</v>
      </c>
      <c r="V49" s="145">
        <f t="shared" si="12"/>
        <v>0</v>
      </c>
      <c r="W49" s="145">
        <f t="shared" si="12"/>
        <v>0</v>
      </c>
      <c r="X49" s="145">
        <f t="shared" si="12"/>
        <v>0</v>
      </c>
      <c r="Y49" s="146">
        <f t="shared" si="12"/>
        <v>0</v>
      </c>
      <c r="Z49" s="165">
        <f t="shared" si="12"/>
        <v>0</v>
      </c>
      <c r="AA49" s="145">
        <f t="shared" si="12"/>
        <v>0</v>
      </c>
      <c r="AB49" s="145">
        <f t="shared" si="12"/>
        <v>0</v>
      </c>
      <c r="AC49" s="146">
        <f t="shared" si="12"/>
        <v>0</v>
      </c>
      <c r="AD49" s="165">
        <f t="shared" si="12"/>
        <v>0</v>
      </c>
      <c r="AE49" s="145">
        <f t="shared" si="12"/>
        <v>0</v>
      </c>
      <c r="AF49" s="145">
        <f t="shared" si="12"/>
        <v>0</v>
      </c>
      <c r="AG49" s="146">
        <f t="shared" si="12"/>
        <v>0</v>
      </c>
      <c r="AH49" s="165">
        <f t="shared" si="12"/>
        <v>0</v>
      </c>
      <c r="AI49" s="145">
        <f t="shared" si="12"/>
        <v>0</v>
      </c>
      <c r="AJ49" s="145">
        <f t="shared" si="12"/>
        <v>0</v>
      </c>
      <c r="AK49" s="146">
        <f t="shared" si="12"/>
        <v>0</v>
      </c>
      <c r="AL49" s="165">
        <f t="shared" si="12"/>
        <v>0</v>
      </c>
      <c r="AM49" s="145">
        <f t="shared" si="12"/>
        <v>0</v>
      </c>
      <c r="AN49" s="145">
        <f t="shared" si="12"/>
        <v>0</v>
      </c>
      <c r="AO49" s="145">
        <f t="shared" si="12"/>
        <v>0</v>
      </c>
      <c r="AP49" s="146">
        <f t="shared" si="12"/>
        <v>0</v>
      </c>
    </row>
    <row r="50" spans="1:42" s="72" customFormat="1" x14ac:dyDescent="0.25">
      <c r="A50" s="93" t="s">
        <v>107</v>
      </c>
      <c r="B50" s="94">
        <f>IF(HT_Personalausgaben!B49&lt;&gt;0,HT_Personalausgaben!B50/HT_Personalausgaben!B49,0)</f>
        <v>0</v>
      </c>
      <c r="C50" s="95">
        <f>IF(HT_Personalausgaben!C49&lt;&gt;0,HT_Personalausgaben!C50/HT_Personalausgaben!C49,0)</f>
        <v>0</v>
      </c>
      <c r="D50" s="95">
        <f>IF(HT_Personalausgaben!D49&lt;&gt;0,HT_Personalausgaben!D50/HT_Personalausgaben!D49,0)</f>
        <v>0</v>
      </c>
      <c r="E50" s="95">
        <f>IF(HT_Personalausgaben!E49&lt;&gt;0,HT_Personalausgaben!E50/HT_Personalausgaben!E49,0)</f>
        <v>0</v>
      </c>
      <c r="F50" s="95">
        <f>IF(HT_Personalausgaben!F49&lt;&gt;0,HT_Personalausgaben!F50/HT_Personalausgaben!F49,0)</f>
        <v>0</v>
      </c>
      <c r="G50" s="95">
        <f>IF(HT_Personalausgaben!G49&lt;&gt;0,HT_Personalausgaben!G50/HT_Personalausgaben!G49,0)</f>
        <v>0</v>
      </c>
      <c r="H50" s="95">
        <f>IF(HT_Personalausgaben!H49&lt;&gt;0,HT_Personalausgaben!H50/HT_Personalausgaben!H49,0)</f>
        <v>0</v>
      </c>
      <c r="I50" s="95">
        <f>IF(HT_Personalausgaben!I49&lt;&gt;0,HT_Personalausgaben!I50/HT_Personalausgaben!I49,0)</f>
        <v>0</v>
      </c>
      <c r="J50" s="95">
        <f>IF(HT_Personalausgaben!J49&lt;&gt;0,HT_Personalausgaben!J50/HT_Personalausgaben!J49,0)</f>
        <v>0</v>
      </c>
      <c r="K50" s="95">
        <f>IF(HT_Personalausgaben!K49&lt;&gt;0,HT_Personalausgaben!K50/HT_Personalausgaben!K49,0)</f>
        <v>0</v>
      </c>
      <c r="L50" s="95">
        <f>IF(HT_Personalausgaben!L49&lt;&gt;0,HT_Personalausgaben!L50/HT_Personalausgaben!L49,0)</f>
        <v>0</v>
      </c>
      <c r="M50" s="96">
        <f>IF(HT_Personalausgaben!M49&lt;&gt;0,HT_Personalausgaben!M50/HT_Personalausgaben!M49,0)</f>
        <v>0</v>
      </c>
      <c r="N50" s="94">
        <f>IF(HT_Personalausgaben!N49&lt;&gt;0,HT_Personalausgaben!N50/HT_Personalausgaben!N49,0)</f>
        <v>0</v>
      </c>
      <c r="O50" s="95">
        <f>IF(HT_Personalausgaben!O49&lt;&gt;0,HT_Personalausgaben!O50/HT_Personalausgaben!O49,0)</f>
        <v>0</v>
      </c>
      <c r="P50" s="95">
        <f>IF(HT_Personalausgaben!P49&lt;&gt;0,HT_Personalausgaben!P50/HT_Personalausgaben!P49,0)</f>
        <v>0</v>
      </c>
      <c r="Q50" s="95">
        <f>IF(HT_Personalausgaben!Q49&lt;&gt;0,HT_Personalausgaben!Q50/HT_Personalausgaben!Q49,0)</f>
        <v>0</v>
      </c>
      <c r="R50" s="95">
        <f>IF(HT_Personalausgaben!R49&lt;&gt;0,HT_Personalausgaben!R50/HT_Personalausgaben!R49,0)</f>
        <v>0</v>
      </c>
      <c r="S50" s="95">
        <f>IF(HT_Personalausgaben!S49&lt;&gt;0,HT_Personalausgaben!S50/HT_Personalausgaben!S49,0)</f>
        <v>0</v>
      </c>
      <c r="T50" s="95">
        <f>IF(HT_Personalausgaben!T49&lt;&gt;0,HT_Personalausgaben!T50/HT_Personalausgaben!T49,0)</f>
        <v>0</v>
      </c>
      <c r="U50" s="95">
        <f>IF(HT_Personalausgaben!U49&lt;&gt;0,HT_Personalausgaben!U50/HT_Personalausgaben!U49,0)</f>
        <v>0</v>
      </c>
      <c r="V50" s="95">
        <f>IF(HT_Personalausgaben!V49&lt;&gt;0,HT_Personalausgaben!V50/HT_Personalausgaben!V49,0)</f>
        <v>0</v>
      </c>
      <c r="W50" s="95">
        <f>IF(HT_Personalausgaben!W49&lt;&gt;0,HT_Personalausgaben!W50/HT_Personalausgaben!W49,0)</f>
        <v>0</v>
      </c>
      <c r="X50" s="95">
        <f>IF(HT_Personalausgaben!X49&lt;&gt;0,HT_Personalausgaben!X50/HT_Personalausgaben!X49,0)</f>
        <v>0</v>
      </c>
      <c r="Y50" s="96">
        <f>IF(HT_Personalausgaben!Y49&lt;&gt;0,HT_Personalausgaben!Y50/HT_Personalausgaben!Y49,0)</f>
        <v>0</v>
      </c>
      <c r="Z50" s="94">
        <f>IF(HT_Personalausgaben!Z49&lt;&gt;0,HT_Personalausgaben!Z50/HT_Personalausgaben!Z49,0)</f>
        <v>0</v>
      </c>
      <c r="AA50" s="95">
        <f>IF(HT_Personalausgaben!AA49&lt;&gt;0,HT_Personalausgaben!AA50/HT_Personalausgaben!AA49,0)</f>
        <v>0</v>
      </c>
      <c r="AB50" s="95">
        <f>IF(HT_Personalausgaben!AB49&lt;&gt;0,HT_Personalausgaben!AB50/HT_Personalausgaben!AB49,0)</f>
        <v>0</v>
      </c>
      <c r="AC50" s="96">
        <f>IF(HT_Personalausgaben!AC49&lt;&gt;0,HT_Personalausgaben!AC50/HT_Personalausgaben!AC49,0)</f>
        <v>0</v>
      </c>
      <c r="AD50" s="94">
        <f>IF(HT_Personalausgaben!AD49&lt;&gt;0,HT_Personalausgaben!AD50/HT_Personalausgaben!AD49,0)</f>
        <v>0</v>
      </c>
      <c r="AE50" s="95">
        <f>IF(HT_Personalausgaben!AE49&lt;&gt;0,HT_Personalausgaben!AE50/HT_Personalausgaben!AE49,0)</f>
        <v>0</v>
      </c>
      <c r="AF50" s="95">
        <f>IF(HT_Personalausgaben!AF49&lt;&gt;0,HT_Personalausgaben!AF50/HT_Personalausgaben!AF49,0)</f>
        <v>0</v>
      </c>
      <c r="AG50" s="96">
        <f>IF(HT_Personalausgaben!AG49&lt;&gt;0,HT_Personalausgaben!AG50/HT_Personalausgaben!AG49,0)</f>
        <v>0</v>
      </c>
      <c r="AH50" s="94">
        <f>IF(HT_Personalausgaben!AH49&lt;&gt;0,HT_Personalausgaben!AH50/HT_Personalausgaben!AH49,0)</f>
        <v>0</v>
      </c>
      <c r="AI50" s="95">
        <f>IF(HT_Personalausgaben!AI49&lt;&gt;0,HT_Personalausgaben!AI50/HT_Personalausgaben!AI49,0)</f>
        <v>0</v>
      </c>
      <c r="AJ50" s="95">
        <f>IF(HT_Personalausgaben!AJ49&lt;&gt;0,HT_Personalausgaben!AJ50/HT_Personalausgaben!AJ49,0)</f>
        <v>0</v>
      </c>
      <c r="AK50" s="96">
        <f>IF(HT_Personalausgaben!AK49&lt;&gt;0,HT_Personalausgaben!AK50/HT_Personalausgaben!AK49,0)</f>
        <v>0</v>
      </c>
      <c r="AL50" s="94">
        <f>IF(HT_Personalausgaben!AL49&lt;&gt;0,HT_Personalausgaben!AL50/HT_Personalausgaben!AL49,0)</f>
        <v>0</v>
      </c>
      <c r="AM50" s="95">
        <f>IF(HT_Personalausgaben!AM49&lt;&gt;0,HT_Personalausgaben!AM50/HT_Personalausgaben!AM49,0)</f>
        <v>0</v>
      </c>
      <c r="AN50" s="95">
        <f>IF(HT_Personalausgaben!AN49&lt;&gt;0,HT_Personalausgaben!AN50/HT_Personalausgaben!AN49,0)</f>
        <v>0</v>
      </c>
      <c r="AO50" s="95">
        <f>IF(HT_Personalausgaben!AO49&lt;&gt;0,HT_Personalausgaben!AO50/HT_Personalausgaben!AO49,0)</f>
        <v>0</v>
      </c>
      <c r="AP50" s="96">
        <f>IF(HT_Personalausgaben!AP49&lt;&gt;0,HT_Personalausgaben!AP50/HT_Personalausgaben!AP49,0)</f>
        <v>0</v>
      </c>
    </row>
    <row r="51" spans="1:42" s="72" customFormat="1" x14ac:dyDescent="0.25">
      <c r="A51" s="93" t="s">
        <v>108</v>
      </c>
      <c r="B51" s="94">
        <f>IF(HT_Personalausgaben!B49&lt;&gt;0,HT_Personalausgaben!B51/HT_Personalausgaben!B49,0)</f>
        <v>0</v>
      </c>
      <c r="C51" s="95">
        <f>IF(HT_Personalausgaben!C49&lt;&gt;0,HT_Personalausgaben!C51/HT_Personalausgaben!C49,0)</f>
        <v>0</v>
      </c>
      <c r="D51" s="95">
        <f>IF(HT_Personalausgaben!D49&lt;&gt;0,HT_Personalausgaben!D51/HT_Personalausgaben!D49,0)</f>
        <v>0</v>
      </c>
      <c r="E51" s="95">
        <f>IF(HT_Personalausgaben!E49&lt;&gt;0,HT_Personalausgaben!E51/HT_Personalausgaben!E49,0)</f>
        <v>0</v>
      </c>
      <c r="F51" s="95">
        <f>IF(HT_Personalausgaben!F49&lt;&gt;0,HT_Personalausgaben!F51/HT_Personalausgaben!F49,0)</f>
        <v>0</v>
      </c>
      <c r="G51" s="95">
        <f>IF(HT_Personalausgaben!G49&lt;&gt;0,HT_Personalausgaben!G51/HT_Personalausgaben!G49,0)</f>
        <v>0</v>
      </c>
      <c r="H51" s="95">
        <f>IF(HT_Personalausgaben!H49&lt;&gt;0,HT_Personalausgaben!H51/HT_Personalausgaben!H49,0)</f>
        <v>0</v>
      </c>
      <c r="I51" s="95">
        <f>IF(HT_Personalausgaben!I49&lt;&gt;0,HT_Personalausgaben!I51/HT_Personalausgaben!I49,0)</f>
        <v>0</v>
      </c>
      <c r="J51" s="95">
        <f>IF(HT_Personalausgaben!J49&lt;&gt;0,HT_Personalausgaben!J51/HT_Personalausgaben!J49,0)</f>
        <v>0</v>
      </c>
      <c r="K51" s="95">
        <f>IF(HT_Personalausgaben!K49&lt;&gt;0,HT_Personalausgaben!K51/HT_Personalausgaben!K49,0)</f>
        <v>0</v>
      </c>
      <c r="L51" s="95">
        <f>IF(HT_Personalausgaben!L49&lt;&gt;0,HT_Personalausgaben!L51/HT_Personalausgaben!L49,0)</f>
        <v>0</v>
      </c>
      <c r="M51" s="96">
        <f>IF(HT_Personalausgaben!M49&lt;&gt;0,HT_Personalausgaben!M51/HT_Personalausgaben!M49,0)</f>
        <v>0</v>
      </c>
      <c r="N51" s="94">
        <f>IF(HT_Personalausgaben!N49&lt;&gt;0,HT_Personalausgaben!N51/HT_Personalausgaben!N49,0)</f>
        <v>0</v>
      </c>
      <c r="O51" s="95">
        <f>IF(HT_Personalausgaben!O49&lt;&gt;0,HT_Personalausgaben!O51/HT_Personalausgaben!O49,0)</f>
        <v>0</v>
      </c>
      <c r="P51" s="95">
        <f>IF(HT_Personalausgaben!P49&lt;&gt;0,HT_Personalausgaben!P51/HT_Personalausgaben!P49,0)</f>
        <v>0</v>
      </c>
      <c r="Q51" s="95">
        <f>IF(HT_Personalausgaben!Q49&lt;&gt;0,HT_Personalausgaben!Q51/HT_Personalausgaben!Q49,0)</f>
        <v>0</v>
      </c>
      <c r="R51" s="95">
        <f>IF(HT_Personalausgaben!R49&lt;&gt;0,HT_Personalausgaben!R51/HT_Personalausgaben!R49,0)</f>
        <v>0</v>
      </c>
      <c r="S51" s="95">
        <f>IF(HT_Personalausgaben!S49&lt;&gt;0,HT_Personalausgaben!S51/HT_Personalausgaben!S49,0)</f>
        <v>0</v>
      </c>
      <c r="T51" s="95">
        <f>IF(HT_Personalausgaben!T49&lt;&gt;0,HT_Personalausgaben!T51/HT_Personalausgaben!T49,0)</f>
        <v>0</v>
      </c>
      <c r="U51" s="95">
        <f>IF(HT_Personalausgaben!U49&lt;&gt;0,HT_Personalausgaben!U51/HT_Personalausgaben!U49,0)</f>
        <v>0</v>
      </c>
      <c r="V51" s="95">
        <f>IF(HT_Personalausgaben!V49&lt;&gt;0,HT_Personalausgaben!V51/HT_Personalausgaben!V49,0)</f>
        <v>0</v>
      </c>
      <c r="W51" s="95">
        <f>IF(HT_Personalausgaben!W49&lt;&gt;0,HT_Personalausgaben!W51/HT_Personalausgaben!W49,0)</f>
        <v>0</v>
      </c>
      <c r="X51" s="95">
        <f>IF(HT_Personalausgaben!X49&lt;&gt;0,HT_Personalausgaben!X51/HT_Personalausgaben!X49,0)</f>
        <v>0</v>
      </c>
      <c r="Y51" s="96">
        <f>IF(HT_Personalausgaben!Y49&lt;&gt;0,HT_Personalausgaben!Y51/HT_Personalausgaben!Y49,0)</f>
        <v>0</v>
      </c>
      <c r="Z51" s="94">
        <f>IF(HT_Personalausgaben!Z49&lt;&gt;0,HT_Personalausgaben!Z51/HT_Personalausgaben!Z49,0)</f>
        <v>0</v>
      </c>
      <c r="AA51" s="95">
        <f>IF(HT_Personalausgaben!AA49&lt;&gt;0,HT_Personalausgaben!AA51/HT_Personalausgaben!AA49,0)</f>
        <v>0</v>
      </c>
      <c r="AB51" s="95">
        <f>IF(HT_Personalausgaben!AB49&lt;&gt;0,HT_Personalausgaben!AB51/HT_Personalausgaben!AB49,0)</f>
        <v>0</v>
      </c>
      <c r="AC51" s="96">
        <f>IF(HT_Personalausgaben!AC49&lt;&gt;0,HT_Personalausgaben!AC51/HT_Personalausgaben!AC49,0)</f>
        <v>0</v>
      </c>
      <c r="AD51" s="94">
        <f>IF(HT_Personalausgaben!AD49&lt;&gt;0,HT_Personalausgaben!AD51/HT_Personalausgaben!AD49,0)</f>
        <v>0</v>
      </c>
      <c r="AE51" s="95">
        <f>IF(HT_Personalausgaben!AE49&lt;&gt;0,HT_Personalausgaben!AE51/HT_Personalausgaben!AE49,0)</f>
        <v>0</v>
      </c>
      <c r="AF51" s="95">
        <f>IF(HT_Personalausgaben!AF49&lt;&gt;0,HT_Personalausgaben!AF51/HT_Personalausgaben!AF49,0)</f>
        <v>0</v>
      </c>
      <c r="AG51" s="96">
        <f>IF(HT_Personalausgaben!AG49&lt;&gt;0,HT_Personalausgaben!AG51/HT_Personalausgaben!AG49,0)</f>
        <v>0</v>
      </c>
      <c r="AH51" s="94">
        <f>IF(HT_Personalausgaben!AH49&lt;&gt;0,HT_Personalausgaben!AH51/HT_Personalausgaben!AH49,0)</f>
        <v>0</v>
      </c>
      <c r="AI51" s="95">
        <f>IF(HT_Personalausgaben!AI49&lt;&gt;0,HT_Personalausgaben!AI51/HT_Personalausgaben!AI49,0)</f>
        <v>0</v>
      </c>
      <c r="AJ51" s="95">
        <f>IF(HT_Personalausgaben!AJ49&lt;&gt;0,HT_Personalausgaben!AJ51/HT_Personalausgaben!AJ49,0)</f>
        <v>0</v>
      </c>
      <c r="AK51" s="96">
        <f>IF(HT_Personalausgaben!AK49&lt;&gt;0,HT_Personalausgaben!AK51/HT_Personalausgaben!AK49,0)</f>
        <v>0</v>
      </c>
      <c r="AL51" s="94">
        <f>IF(HT_Personalausgaben!AL49&lt;&gt;0,HT_Personalausgaben!AL51/HT_Personalausgaben!AL49,0)</f>
        <v>0</v>
      </c>
      <c r="AM51" s="95">
        <f>IF(HT_Personalausgaben!AM49&lt;&gt;0,HT_Personalausgaben!AM51/HT_Personalausgaben!AM49,0)</f>
        <v>0</v>
      </c>
      <c r="AN51" s="95">
        <f>IF(HT_Personalausgaben!AN49&lt;&gt;0,HT_Personalausgaben!AN51/HT_Personalausgaben!AN49,0)</f>
        <v>0</v>
      </c>
      <c r="AO51" s="95">
        <f>IF(HT_Personalausgaben!AO49&lt;&gt;0,HT_Personalausgaben!AO51/HT_Personalausgaben!AO49,0)</f>
        <v>0</v>
      </c>
      <c r="AP51" s="96">
        <f>IF(HT_Personalausgaben!AP49&lt;&gt;0,HT_Personalausgaben!AP51/HT_Personalausgaben!AP49,0)</f>
        <v>0</v>
      </c>
    </row>
    <row r="52" spans="1:42" s="72" customFormat="1" ht="13.5" thickBot="1" x14ac:dyDescent="0.3">
      <c r="A52" s="163" t="s">
        <v>431</v>
      </c>
      <c r="B52" s="166">
        <f>IF(HT_Personalausgaben!B49&lt;&gt;0,HT_Personalausgaben!B52/HT_Personalausgaben!B49,0)</f>
        <v>0</v>
      </c>
      <c r="C52" s="158">
        <f>IF(HT_Personalausgaben!C49&lt;&gt;0,HT_Personalausgaben!C52/HT_Personalausgaben!C49,0)</f>
        <v>0</v>
      </c>
      <c r="D52" s="158">
        <f>IF(HT_Personalausgaben!D49&lt;&gt;0,HT_Personalausgaben!D52/HT_Personalausgaben!D49,0)</f>
        <v>0</v>
      </c>
      <c r="E52" s="158">
        <f>IF(HT_Personalausgaben!E49&lt;&gt;0,HT_Personalausgaben!E52/HT_Personalausgaben!E49,0)</f>
        <v>0</v>
      </c>
      <c r="F52" s="158">
        <f>IF(HT_Personalausgaben!F49&lt;&gt;0,HT_Personalausgaben!F52/HT_Personalausgaben!F49,0)</f>
        <v>0</v>
      </c>
      <c r="G52" s="158">
        <f>IF(HT_Personalausgaben!G49&lt;&gt;0,HT_Personalausgaben!G52/HT_Personalausgaben!G49,0)</f>
        <v>0</v>
      </c>
      <c r="H52" s="158">
        <f>IF(HT_Personalausgaben!H49&lt;&gt;0,HT_Personalausgaben!H52/HT_Personalausgaben!H49,0)</f>
        <v>0</v>
      </c>
      <c r="I52" s="158">
        <f>IF(HT_Personalausgaben!I49&lt;&gt;0,HT_Personalausgaben!I52/HT_Personalausgaben!I49,0)</f>
        <v>0</v>
      </c>
      <c r="J52" s="158">
        <f>IF(HT_Personalausgaben!J49&lt;&gt;0,HT_Personalausgaben!J52/HT_Personalausgaben!J49,0)</f>
        <v>0</v>
      </c>
      <c r="K52" s="158">
        <f>IF(HT_Personalausgaben!K49&lt;&gt;0,HT_Personalausgaben!K52/HT_Personalausgaben!K49,0)</f>
        <v>0</v>
      </c>
      <c r="L52" s="158">
        <f>IF(HT_Personalausgaben!L49&lt;&gt;0,HT_Personalausgaben!L52/HT_Personalausgaben!L49,0)</f>
        <v>0</v>
      </c>
      <c r="M52" s="159">
        <f>IF(HT_Personalausgaben!M49&lt;&gt;0,HT_Personalausgaben!M52/HT_Personalausgaben!M49,0)</f>
        <v>0</v>
      </c>
      <c r="N52" s="166">
        <f>IF(HT_Personalausgaben!N49&lt;&gt;0,HT_Personalausgaben!N52/HT_Personalausgaben!N49,0)</f>
        <v>0</v>
      </c>
      <c r="O52" s="158">
        <f>IF(HT_Personalausgaben!O49&lt;&gt;0,HT_Personalausgaben!O52/HT_Personalausgaben!O49,0)</f>
        <v>0</v>
      </c>
      <c r="P52" s="158">
        <f>IF(HT_Personalausgaben!P49&lt;&gt;0,HT_Personalausgaben!P52/HT_Personalausgaben!P49,0)</f>
        <v>0</v>
      </c>
      <c r="Q52" s="158">
        <f>IF(HT_Personalausgaben!Q49&lt;&gt;0,HT_Personalausgaben!Q52/HT_Personalausgaben!Q49,0)</f>
        <v>0</v>
      </c>
      <c r="R52" s="158">
        <f>IF(HT_Personalausgaben!R49&lt;&gt;0,HT_Personalausgaben!R52/HT_Personalausgaben!R49,0)</f>
        <v>0</v>
      </c>
      <c r="S52" s="158">
        <f>IF(HT_Personalausgaben!S49&lt;&gt;0,HT_Personalausgaben!S52/HT_Personalausgaben!S49,0)</f>
        <v>0</v>
      </c>
      <c r="T52" s="158">
        <f>IF(HT_Personalausgaben!T49&lt;&gt;0,HT_Personalausgaben!T52/HT_Personalausgaben!T49,0)</f>
        <v>0</v>
      </c>
      <c r="U52" s="158">
        <f>IF(HT_Personalausgaben!U49&lt;&gt;0,HT_Personalausgaben!U52/HT_Personalausgaben!U49,0)</f>
        <v>0</v>
      </c>
      <c r="V52" s="158">
        <f>IF(HT_Personalausgaben!V49&lt;&gt;0,HT_Personalausgaben!V52/HT_Personalausgaben!V49,0)</f>
        <v>0</v>
      </c>
      <c r="W52" s="158">
        <f>IF(HT_Personalausgaben!W49&lt;&gt;0,HT_Personalausgaben!W52/HT_Personalausgaben!W49,0)</f>
        <v>0</v>
      </c>
      <c r="X52" s="158">
        <f>IF(HT_Personalausgaben!X49&lt;&gt;0,HT_Personalausgaben!X52/HT_Personalausgaben!X49,0)</f>
        <v>0</v>
      </c>
      <c r="Y52" s="159">
        <f>IF(HT_Personalausgaben!Y49&lt;&gt;0,HT_Personalausgaben!Y52/HT_Personalausgaben!Y49,0)</f>
        <v>0</v>
      </c>
      <c r="Z52" s="166">
        <f>IF(HT_Personalausgaben!Z49&lt;&gt;0,HT_Personalausgaben!Z52/HT_Personalausgaben!Z49,0)</f>
        <v>0</v>
      </c>
      <c r="AA52" s="158">
        <f>IF(HT_Personalausgaben!AA49&lt;&gt;0,HT_Personalausgaben!AA52/HT_Personalausgaben!AA49,0)</f>
        <v>0</v>
      </c>
      <c r="AB52" s="158">
        <f>IF(HT_Personalausgaben!AB49&lt;&gt;0,HT_Personalausgaben!AB52/HT_Personalausgaben!AB49,0)</f>
        <v>0</v>
      </c>
      <c r="AC52" s="159">
        <f>IF(HT_Personalausgaben!AC49&lt;&gt;0,HT_Personalausgaben!AC52/HT_Personalausgaben!AC49,0)</f>
        <v>0</v>
      </c>
      <c r="AD52" s="166">
        <f>IF(HT_Personalausgaben!AD49&lt;&gt;0,HT_Personalausgaben!AD52/HT_Personalausgaben!AD49,0)</f>
        <v>0</v>
      </c>
      <c r="AE52" s="158">
        <f>IF(HT_Personalausgaben!AE49&lt;&gt;0,HT_Personalausgaben!AE52/HT_Personalausgaben!AE49,0)</f>
        <v>0</v>
      </c>
      <c r="AF52" s="158">
        <f>IF(HT_Personalausgaben!AF49&lt;&gt;0,HT_Personalausgaben!AF52/HT_Personalausgaben!AF49,0)</f>
        <v>0</v>
      </c>
      <c r="AG52" s="159">
        <f>IF(HT_Personalausgaben!AG49&lt;&gt;0,HT_Personalausgaben!AG52/HT_Personalausgaben!AG49,0)</f>
        <v>0</v>
      </c>
      <c r="AH52" s="166">
        <f>IF(HT_Personalausgaben!AH49&lt;&gt;0,HT_Personalausgaben!AH52/HT_Personalausgaben!AH49,0)</f>
        <v>0</v>
      </c>
      <c r="AI52" s="158">
        <f>IF(HT_Personalausgaben!AI49&lt;&gt;0,HT_Personalausgaben!AI52/HT_Personalausgaben!AI49,0)</f>
        <v>0</v>
      </c>
      <c r="AJ52" s="158">
        <f>IF(HT_Personalausgaben!AJ49&lt;&gt;0,HT_Personalausgaben!AJ52/HT_Personalausgaben!AJ49,0)</f>
        <v>0</v>
      </c>
      <c r="AK52" s="159">
        <f>IF(HT_Personalausgaben!AK49&lt;&gt;0,HT_Personalausgaben!AK52/HT_Personalausgaben!AK49,0)</f>
        <v>0</v>
      </c>
      <c r="AL52" s="166">
        <f>IF(HT_Personalausgaben!AL49&lt;&gt;0,HT_Personalausgaben!AL52/HT_Personalausgaben!AL49,0)</f>
        <v>0</v>
      </c>
      <c r="AM52" s="158">
        <f>IF(HT_Personalausgaben!AM49&lt;&gt;0,HT_Personalausgaben!AM52/HT_Personalausgaben!AM49,0)</f>
        <v>0</v>
      </c>
      <c r="AN52" s="158">
        <f>IF(HT_Personalausgaben!AN49&lt;&gt;0,HT_Personalausgaben!AN52/HT_Personalausgaben!AN49,0)</f>
        <v>0</v>
      </c>
      <c r="AO52" s="158">
        <f>IF(HT_Personalausgaben!AO49&lt;&gt;0,HT_Personalausgaben!AO52/HT_Personalausgaben!AO49,0)</f>
        <v>0</v>
      </c>
      <c r="AP52" s="159">
        <f>IF(HT_Personalausgaben!AP49&lt;&gt;0,HT_Personalausgaben!AP52/HT_Personalausgaben!AP49,0)</f>
        <v>0</v>
      </c>
    </row>
    <row r="53" spans="1:42" s="72" customFormat="1" ht="20.100000000000001" customHeight="1" thickBot="1" x14ac:dyDescent="0.3">
      <c r="A53" s="70" t="s">
        <v>101</v>
      </c>
      <c r="B53" s="73"/>
      <c r="C53" s="74"/>
      <c r="D53" s="74"/>
      <c r="E53" s="74"/>
      <c r="F53" s="74"/>
      <c r="G53" s="74"/>
      <c r="H53" s="74"/>
      <c r="I53" s="74"/>
      <c r="J53" s="74"/>
      <c r="K53" s="74"/>
      <c r="L53" s="74"/>
      <c r="M53" s="75"/>
      <c r="N53" s="73"/>
      <c r="O53" s="74"/>
      <c r="P53" s="74"/>
      <c r="Q53" s="74"/>
      <c r="R53" s="74"/>
      <c r="S53" s="74"/>
      <c r="T53" s="74"/>
      <c r="U53" s="74"/>
      <c r="V53" s="74"/>
      <c r="W53" s="74"/>
      <c r="X53" s="74"/>
      <c r="Y53" s="76"/>
      <c r="Z53" s="73"/>
      <c r="AA53" s="74"/>
      <c r="AB53" s="74"/>
      <c r="AC53" s="75"/>
      <c r="AD53" s="73"/>
      <c r="AE53" s="74"/>
      <c r="AF53" s="74"/>
      <c r="AG53" s="75"/>
      <c r="AH53" s="77"/>
      <c r="AI53" s="74"/>
      <c r="AJ53" s="74"/>
      <c r="AK53" s="76"/>
      <c r="AL53" s="73"/>
      <c r="AM53" s="74"/>
      <c r="AN53" s="74"/>
      <c r="AO53" s="74"/>
      <c r="AP53" s="75"/>
    </row>
    <row r="54" spans="1:42" s="72" customFormat="1" ht="13.5" thickBot="1" x14ac:dyDescent="0.3">
      <c r="A54" s="759" t="s">
        <v>99</v>
      </c>
      <c r="B54" s="760"/>
      <c r="C54" s="761"/>
      <c r="D54" s="761"/>
      <c r="E54" s="761"/>
      <c r="F54" s="761"/>
      <c r="G54" s="761"/>
      <c r="H54" s="761"/>
      <c r="I54" s="761"/>
      <c r="J54" s="761"/>
      <c r="K54" s="761"/>
      <c r="L54" s="761"/>
      <c r="M54" s="762"/>
      <c r="N54" s="760"/>
      <c r="O54" s="761"/>
      <c r="P54" s="761"/>
      <c r="Q54" s="761"/>
      <c r="R54" s="761"/>
      <c r="S54" s="761"/>
      <c r="T54" s="761"/>
      <c r="U54" s="761"/>
      <c r="V54" s="761"/>
      <c r="W54" s="761"/>
      <c r="X54" s="761"/>
      <c r="Y54" s="763"/>
      <c r="Z54" s="760"/>
      <c r="AA54" s="761"/>
      <c r="AB54" s="761"/>
      <c r="AC54" s="762"/>
      <c r="AD54" s="760"/>
      <c r="AE54" s="761"/>
      <c r="AF54" s="761"/>
      <c r="AG54" s="762"/>
      <c r="AH54" s="764"/>
      <c r="AI54" s="761"/>
      <c r="AJ54" s="761"/>
      <c r="AK54" s="763"/>
      <c r="AL54" s="765">
        <f>SUM(B54:M54)</f>
        <v>0</v>
      </c>
      <c r="AM54" s="766">
        <f>SUM(N54:Y54)</f>
        <v>0</v>
      </c>
      <c r="AN54" s="766">
        <f>SUM(Z54:AC54)</f>
        <v>0</v>
      </c>
      <c r="AO54" s="766">
        <f>SUM(AD54:AG54)</f>
        <v>0</v>
      </c>
      <c r="AP54" s="767">
        <f>SUM(AH54:AK54)</f>
        <v>0</v>
      </c>
    </row>
    <row r="55" spans="1:42" s="97" customFormat="1" x14ac:dyDescent="0.25">
      <c r="A55" s="744" t="s">
        <v>107</v>
      </c>
      <c r="B55" s="745"/>
      <c r="C55" s="746"/>
      <c r="D55" s="746"/>
      <c r="E55" s="746"/>
      <c r="F55" s="746"/>
      <c r="G55" s="746"/>
      <c r="H55" s="746"/>
      <c r="I55" s="746"/>
      <c r="J55" s="746"/>
      <c r="K55" s="746"/>
      <c r="L55" s="746"/>
      <c r="M55" s="747"/>
      <c r="N55" s="745"/>
      <c r="O55" s="746"/>
      <c r="P55" s="746"/>
      <c r="Q55" s="746"/>
      <c r="R55" s="746"/>
      <c r="S55" s="746"/>
      <c r="T55" s="746"/>
      <c r="U55" s="746"/>
      <c r="V55" s="746"/>
      <c r="W55" s="746"/>
      <c r="X55" s="746"/>
      <c r="Y55" s="748"/>
      <c r="Z55" s="745"/>
      <c r="AA55" s="746"/>
      <c r="AB55" s="746"/>
      <c r="AC55" s="747"/>
      <c r="AD55" s="745"/>
      <c r="AE55" s="746"/>
      <c r="AF55" s="746"/>
      <c r="AG55" s="747"/>
      <c r="AH55" s="749"/>
      <c r="AI55" s="746"/>
      <c r="AJ55" s="746"/>
      <c r="AK55" s="748"/>
      <c r="AL55" s="750">
        <f>IF(HT_Personalausgaben!AL54&lt;&gt;0,HT_Personalausgaben!AL55/HT_Personalausgaben!AL54,0)</f>
        <v>0</v>
      </c>
      <c r="AM55" s="751">
        <f>IF(HT_Personalausgaben!AM54&lt;&gt;0,HT_Personalausgaben!AM55/HT_Personalausgaben!AM54,0)</f>
        <v>0</v>
      </c>
      <c r="AN55" s="751">
        <f>IF(HT_Personalausgaben!AN54&lt;&gt;0,HT_Personalausgaben!AN55/HT_Personalausgaben!AN54,0)</f>
        <v>0</v>
      </c>
      <c r="AO55" s="751">
        <f>IF(HT_Personalausgaben!AO54&lt;&gt;0,HT_Personalausgaben!AO55/HT_Personalausgaben!AO54,0)</f>
        <v>0</v>
      </c>
      <c r="AP55" s="752">
        <f>IF(HT_Personalausgaben!AP54&lt;&gt;0,HT_Personalausgaben!AP55/HT_Personalausgaben!AP54,0)</f>
        <v>0</v>
      </c>
    </row>
    <row r="56" spans="1:42" s="97" customFormat="1" x14ac:dyDescent="0.25">
      <c r="A56" s="93" t="s">
        <v>108</v>
      </c>
      <c r="B56" s="677"/>
      <c r="C56" s="678"/>
      <c r="D56" s="678"/>
      <c r="E56" s="678"/>
      <c r="F56" s="678"/>
      <c r="G56" s="678"/>
      <c r="H56" s="678"/>
      <c r="I56" s="678"/>
      <c r="J56" s="678"/>
      <c r="K56" s="678"/>
      <c r="L56" s="678"/>
      <c r="M56" s="679"/>
      <c r="N56" s="677"/>
      <c r="O56" s="678"/>
      <c r="P56" s="678"/>
      <c r="Q56" s="678"/>
      <c r="R56" s="678"/>
      <c r="S56" s="678"/>
      <c r="T56" s="678"/>
      <c r="U56" s="678"/>
      <c r="V56" s="678"/>
      <c r="W56" s="678"/>
      <c r="X56" s="678"/>
      <c r="Y56" s="680"/>
      <c r="Z56" s="677"/>
      <c r="AA56" s="678"/>
      <c r="AB56" s="678"/>
      <c r="AC56" s="679"/>
      <c r="AD56" s="677"/>
      <c r="AE56" s="678"/>
      <c r="AF56" s="678"/>
      <c r="AG56" s="679"/>
      <c r="AH56" s="681"/>
      <c r="AI56" s="678"/>
      <c r="AJ56" s="678"/>
      <c r="AK56" s="680"/>
      <c r="AL56" s="94">
        <f>IF(HT_Personalausgaben!AL54&lt;&gt;0,HT_Personalausgaben!AL56/HT_Personalausgaben!AL54,0)</f>
        <v>0</v>
      </c>
      <c r="AM56" s="95">
        <f>IF(HT_Personalausgaben!AM54&lt;&gt;0,HT_Personalausgaben!AM56/HT_Personalausgaben!AM54,0)</f>
        <v>0</v>
      </c>
      <c r="AN56" s="95">
        <f>IF(HT_Personalausgaben!AN54&lt;&gt;0,HT_Personalausgaben!AN56/HT_Personalausgaben!AN54,0)</f>
        <v>0</v>
      </c>
      <c r="AO56" s="95">
        <f>IF(HT_Personalausgaben!AO54&lt;&gt;0,HT_Personalausgaben!AO56/HT_Personalausgaben!AO54,0)</f>
        <v>0</v>
      </c>
      <c r="AP56" s="96">
        <f>IF(HT_Personalausgaben!AP54&lt;&gt;0,HT_Personalausgaben!AP56/HT_Personalausgaben!AP54,0)</f>
        <v>0</v>
      </c>
    </row>
    <row r="57" spans="1:42" s="97" customFormat="1" ht="13.5" thickBot="1" x14ac:dyDescent="0.3">
      <c r="A57" s="163" t="s">
        <v>431</v>
      </c>
      <c r="B57" s="768">
        <f>1-B55-B56</f>
        <v>1</v>
      </c>
      <c r="C57" s="769">
        <f t="shared" ref="C57:AK57" si="13">1-C55-C56</f>
        <v>1</v>
      </c>
      <c r="D57" s="769">
        <f t="shared" si="13"/>
        <v>1</v>
      </c>
      <c r="E57" s="769">
        <f t="shared" si="13"/>
        <v>1</v>
      </c>
      <c r="F57" s="769">
        <f t="shared" si="13"/>
        <v>1</v>
      </c>
      <c r="G57" s="769">
        <f t="shared" si="13"/>
        <v>1</v>
      </c>
      <c r="H57" s="769">
        <f t="shared" si="13"/>
        <v>1</v>
      </c>
      <c r="I57" s="769">
        <f t="shared" si="13"/>
        <v>1</v>
      </c>
      <c r="J57" s="769">
        <f t="shared" si="13"/>
        <v>1</v>
      </c>
      <c r="K57" s="769">
        <f t="shared" si="13"/>
        <v>1</v>
      </c>
      <c r="L57" s="769">
        <f t="shared" si="13"/>
        <v>1</v>
      </c>
      <c r="M57" s="770">
        <f t="shared" si="13"/>
        <v>1</v>
      </c>
      <c r="N57" s="768">
        <f t="shared" si="13"/>
        <v>1</v>
      </c>
      <c r="O57" s="769">
        <f t="shared" si="13"/>
        <v>1</v>
      </c>
      <c r="P57" s="769">
        <f t="shared" si="13"/>
        <v>1</v>
      </c>
      <c r="Q57" s="769">
        <f t="shared" si="13"/>
        <v>1</v>
      </c>
      <c r="R57" s="769">
        <f t="shared" si="13"/>
        <v>1</v>
      </c>
      <c r="S57" s="769">
        <f t="shared" si="13"/>
        <v>1</v>
      </c>
      <c r="T57" s="769">
        <f t="shared" si="13"/>
        <v>1</v>
      </c>
      <c r="U57" s="769">
        <f t="shared" si="13"/>
        <v>1</v>
      </c>
      <c r="V57" s="769">
        <f t="shared" si="13"/>
        <v>1</v>
      </c>
      <c r="W57" s="769">
        <f t="shared" si="13"/>
        <v>1</v>
      </c>
      <c r="X57" s="769">
        <f t="shared" si="13"/>
        <v>1</v>
      </c>
      <c r="Y57" s="770">
        <f t="shared" si="13"/>
        <v>1</v>
      </c>
      <c r="Z57" s="768">
        <f t="shared" si="13"/>
        <v>1</v>
      </c>
      <c r="AA57" s="769">
        <f t="shared" si="13"/>
        <v>1</v>
      </c>
      <c r="AB57" s="769">
        <f t="shared" si="13"/>
        <v>1</v>
      </c>
      <c r="AC57" s="770">
        <f t="shared" si="13"/>
        <v>1</v>
      </c>
      <c r="AD57" s="768">
        <f t="shared" si="13"/>
        <v>1</v>
      </c>
      <c r="AE57" s="769">
        <f t="shared" si="13"/>
        <v>1</v>
      </c>
      <c r="AF57" s="769">
        <f t="shared" si="13"/>
        <v>1</v>
      </c>
      <c r="AG57" s="770">
        <f t="shared" si="13"/>
        <v>1</v>
      </c>
      <c r="AH57" s="768">
        <f t="shared" si="13"/>
        <v>1</v>
      </c>
      <c r="AI57" s="769">
        <f t="shared" si="13"/>
        <v>1</v>
      </c>
      <c r="AJ57" s="769">
        <f t="shared" si="13"/>
        <v>1</v>
      </c>
      <c r="AK57" s="771">
        <f t="shared" si="13"/>
        <v>1</v>
      </c>
      <c r="AL57" s="772">
        <f>IF(HT_Personalausgaben!AL54&lt;&gt;0,HT_Personalausgaben!AL57/HT_Personalausgaben!AL54,0)</f>
        <v>0</v>
      </c>
      <c r="AM57" s="769">
        <f>IF(HT_Personalausgaben!AM54&lt;&gt;0,HT_Personalausgaben!AM57/HT_Personalausgaben!AM54,0)</f>
        <v>0</v>
      </c>
      <c r="AN57" s="769">
        <f>IF(HT_Personalausgaben!AN54&lt;&gt;0,HT_Personalausgaben!AN57/HT_Personalausgaben!AN54,0)</f>
        <v>0</v>
      </c>
      <c r="AO57" s="769">
        <f>IF(HT_Personalausgaben!AO54&lt;&gt;0,HT_Personalausgaben!AO57/HT_Personalausgaben!AO54,0)</f>
        <v>0</v>
      </c>
      <c r="AP57" s="773">
        <f>IF(HT_Personalausgaben!AP54&lt;&gt;0,HT_Personalausgaben!AP57/HT_Personalausgaben!AP54,0)</f>
        <v>0</v>
      </c>
    </row>
    <row r="58" spans="1:42" s="72" customFormat="1" ht="13.5" thickBot="1" x14ac:dyDescent="0.3">
      <c r="A58" s="759" t="s">
        <v>99</v>
      </c>
      <c r="B58" s="760"/>
      <c r="C58" s="761"/>
      <c r="D58" s="761"/>
      <c r="E58" s="761"/>
      <c r="F58" s="761"/>
      <c r="G58" s="761"/>
      <c r="H58" s="761"/>
      <c r="I58" s="761"/>
      <c r="J58" s="761"/>
      <c r="K58" s="761"/>
      <c r="L58" s="761"/>
      <c r="M58" s="762"/>
      <c r="N58" s="760"/>
      <c r="O58" s="761"/>
      <c r="P58" s="761"/>
      <c r="Q58" s="761"/>
      <c r="R58" s="761"/>
      <c r="S58" s="761"/>
      <c r="T58" s="761"/>
      <c r="U58" s="761"/>
      <c r="V58" s="761"/>
      <c r="W58" s="761"/>
      <c r="X58" s="761"/>
      <c r="Y58" s="763"/>
      <c r="Z58" s="760"/>
      <c r="AA58" s="761"/>
      <c r="AB58" s="761"/>
      <c r="AC58" s="762"/>
      <c r="AD58" s="760"/>
      <c r="AE58" s="761"/>
      <c r="AF58" s="761"/>
      <c r="AG58" s="762"/>
      <c r="AH58" s="764"/>
      <c r="AI58" s="761"/>
      <c r="AJ58" s="761"/>
      <c r="AK58" s="763"/>
      <c r="AL58" s="765">
        <f>SUM(B58:M58)</f>
        <v>0</v>
      </c>
      <c r="AM58" s="766">
        <f>SUM(N58:Y58)</f>
        <v>0</v>
      </c>
      <c r="AN58" s="766">
        <f>SUM(Z58:AC58)</f>
        <v>0</v>
      </c>
      <c r="AO58" s="766">
        <f>SUM(AD58:AG58)</f>
        <v>0</v>
      </c>
      <c r="AP58" s="767">
        <f>SUM(AH58:AK58)</f>
        <v>0</v>
      </c>
    </row>
    <row r="59" spans="1:42" s="97" customFormat="1" x14ac:dyDescent="0.25">
      <c r="A59" s="744" t="s">
        <v>107</v>
      </c>
      <c r="B59" s="745"/>
      <c r="C59" s="746"/>
      <c r="D59" s="746"/>
      <c r="E59" s="746"/>
      <c r="F59" s="746"/>
      <c r="G59" s="746"/>
      <c r="H59" s="746"/>
      <c r="I59" s="746"/>
      <c r="J59" s="746"/>
      <c r="K59" s="746"/>
      <c r="L59" s="746"/>
      <c r="M59" s="747"/>
      <c r="N59" s="745"/>
      <c r="O59" s="746"/>
      <c r="P59" s="746"/>
      <c r="Q59" s="746"/>
      <c r="R59" s="746"/>
      <c r="S59" s="746"/>
      <c r="T59" s="746"/>
      <c r="U59" s="746"/>
      <c r="V59" s="746"/>
      <c r="W59" s="746"/>
      <c r="X59" s="746"/>
      <c r="Y59" s="748"/>
      <c r="Z59" s="745"/>
      <c r="AA59" s="746"/>
      <c r="AB59" s="746"/>
      <c r="AC59" s="747"/>
      <c r="AD59" s="745"/>
      <c r="AE59" s="746"/>
      <c r="AF59" s="746"/>
      <c r="AG59" s="747"/>
      <c r="AH59" s="749"/>
      <c r="AI59" s="746"/>
      <c r="AJ59" s="746"/>
      <c r="AK59" s="748"/>
      <c r="AL59" s="750">
        <f>IF(HT_Personalausgaben!AL58&lt;&gt;0,HT_Personalausgaben!AL59/HT_Personalausgaben!AL58,0)</f>
        <v>0</v>
      </c>
      <c r="AM59" s="751">
        <f>IF(HT_Personalausgaben!AM58&lt;&gt;0,HT_Personalausgaben!AM59/HT_Personalausgaben!AM58,0)</f>
        <v>0</v>
      </c>
      <c r="AN59" s="751">
        <f>IF(HT_Personalausgaben!AN58&lt;&gt;0,HT_Personalausgaben!AN59/HT_Personalausgaben!AN58,0)</f>
        <v>0</v>
      </c>
      <c r="AO59" s="751">
        <f>IF(HT_Personalausgaben!AO58&lt;&gt;0,HT_Personalausgaben!AO59/HT_Personalausgaben!AO58,0)</f>
        <v>0</v>
      </c>
      <c r="AP59" s="752">
        <f>IF(HT_Personalausgaben!AP58&lt;&gt;0,HT_Personalausgaben!AP59/HT_Personalausgaben!AP58,0)</f>
        <v>0</v>
      </c>
    </row>
    <row r="60" spans="1:42" s="97" customFormat="1" x14ac:dyDescent="0.25">
      <c r="A60" s="93" t="s">
        <v>108</v>
      </c>
      <c r="B60" s="677"/>
      <c r="C60" s="678"/>
      <c r="D60" s="678"/>
      <c r="E60" s="678"/>
      <c r="F60" s="678"/>
      <c r="G60" s="678"/>
      <c r="H60" s="678"/>
      <c r="I60" s="678"/>
      <c r="J60" s="678"/>
      <c r="K60" s="678"/>
      <c r="L60" s="678"/>
      <c r="M60" s="679"/>
      <c r="N60" s="677"/>
      <c r="O60" s="678"/>
      <c r="P60" s="678"/>
      <c r="Q60" s="678"/>
      <c r="R60" s="678"/>
      <c r="S60" s="678"/>
      <c r="T60" s="678"/>
      <c r="U60" s="678"/>
      <c r="V60" s="678"/>
      <c r="W60" s="678"/>
      <c r="X60" s="678"/>
      <c r="Y60" s="680"/>
      <c r="Z60" s="677"/>
      <c r="AA60" s="678"/>
      <c r="AB60" s="678"/>
      <c r="AC60" s="679"/>
      <c r="AD60" s="677"/>
      <c r="AE60" s="678"/>
      <c r="AF60" s="678"/>
      <c r="AG60" s="679"/>
      <c r="AH60" s="681"/>
      <c r="AI60" s="678"/>
      <c r="AJ60" s="678"/>
      <c r="AK60" s="680"/>
      <c r="AL60" s="94">
        <f>IF(HT_Personalausgaben!AL58&lt;&gt;0,HT_Personalausgaben!AL60/HT_Personalausgaben!AL58,0)</f>
        <v>0</v>
      </c>
      <c r="AM60" s="95">
        <f>IF(HT_Personalausgaben!AM58&lt;&gt;0,HT_Personalausgaben!AM60/HT_Personalausgaben!AM58,0)</f>
        <v>0</v>
      </c>
      <c r="AN60" s="95">
        <f>IF(HT_Personalausgaben!AN58&lt;&gt;0,HT_Personalausgaben!AN60/HT_Personalausgaben!AN58,0)</f>
        <v>0</v>
      </c>
      <c r="AO60" s="95">
        <f>IF(HT_Personalausgaben!AO58&lt;&gt;0,HT_Personalausgaben!AO60/HT_Personalausgaben!AO58,0)</f>
        <v>0</v>
      </c>
      <c r="AP60" s="96">
        <f>IF(HT_Personalausgaben!AP58&lt;&gt;0,HT_Personalausgaben!AP60/HT_Personalausgaben!AP58,0)</f>
        <v>0</v>
      </c>
    </row>
    <row r="61" spans="1:42" s="97" customFormat="1" ht="13.5" thickBot="1" x14ac:dyDescent="0.3">
      <c r="A61" s="163" t="s">
        <v>431</v>
      </c>
      <c r="B61" s="768">
        <f>1-B59-B60</f>
        <v>1</v>
      </c>
      <c r="C61" s="769">
        <f t="shared" ref="C61:AK61" si="14">1-C59-C60</f>
        <v>1</v>
      </c>
      <c r="D61" s="769">
        <f t="shared" si="14"/>
        <v>1</v>
      </c>
      <c r="E61" s="769">
        <f t="shared" si="14"/>
        <v>1</v>
      </c>
      <c r="F61" s="769">
        <f t="shared" si="14"/>
        <v>1</v>
      </c>
      <c r="G61" s="769">
        <f t="shared" si="14"/>
        <v>1</v>
      </c>
      <c r="H61" s="769">
        <f t="shared" si="14"/>
        <v>1</v>
      </c>
      <c r="I61" s="769">
        <f t="shared" si="14"/>
        <v>1</v>
      </c>
      <c r="J61" s="769">
        <f t="shared" si="14"/>
        <v>1</v>
      </c>
      <c r="K61" s="769">
        <f t="shared" si="14"/>
        <v>1</v>
      </c>
      <c r="L61" s="769">
        <f t="shared" si="14"/>
        <v>1</v>
      </c>
      <c r="M61" s="770">
        <f t="shared" si="14"/>
        <v>1</v>
      </c>
      <c r="N61" s="768">
        <f t="shared" si="14"/>
        <v>1</v>
      </c>
      <c r="O61" s="769">
        <f t="shared" si="14"/>
        <v>1</v>
      </c>
      <c r="P61" s="769">
        <f t="shared" si="14"/>
        <v>1</v>
      </c>
      <c r="Q61" s="769">
        <f t="shared" si="14"/>
        <v>1</v>
      </c>
      <c r="R61" s="769">
        <f t="shared" si="14"/>
        <v>1</v>
      </c>
      <c r="S61" s="769">
        <f t="shared" si="14"/>
        <v>1</v>
      </c>
      <c r="T61" s="769">
        <f t="shared" si="14"/>
        <v>1</v>
      </c>
      <c r="U61" s="769">
        <f t="shared" si="14"/>
        <v>1</v>
      </c>
      <c r="V61" s="769">
        <f t="shared" si="14"/>
        <v>1</v>
      </c>
      <c r="W61" s="769">
        <f t="shared" si="14"/>
        <v>1</v>
      </c>
      <c r="X61" s="769">
        <f t="shared" si="14"/>
        <v>1</v>
      </c>
      <c r="Y61" s="770">
        <f t="shared" si="14"/>
        <v>1</v>
      </c>
      <c r="Z61" s="768">
        <f t="shared" si="14"/>
        <v>1</v>
      </c>
      <c r="AA61" s="769">
        <f t="shared" si="14"/>
        <v>1</v>
      </c>
      <c r="AB61" s="769">
        <f t="shared" si="14"/>
        <v>1</v>
      </c>
      <c r="AC61" s="770">
        <f t="shared" si="14"/>
        <v>1</v>
      </c>
      <c r="AD61" s="768">
        <f t="shared" si="14"/>
        <v>1</v>
      </c>
      <c r="AE61" s="769">
        <f t="shared" si="14"/>
        <v>1</v>
      </c>
      <c r="AF61" s="769">
        <f t="shared" si="14"/>
        <v>1</v>
      </c>
      <c r="AG61" s="770">
        <f t="shared" si="14"/>
        <v>1</v>
      </c>
      <c r="AH61" s="768">
        <f t="shared" si="14"/>
        <v>1</v>
      </c>
      <c r="AI61" s="769">
        <f t="shared" si="14"/>
        <v>1</v>
      </c>
      <c r="AJ61" s="769">
        <f t="shared" si="14"/>
        <v>1</v>
      </c>
      <c r="AK61" s="771">
        <f t="shared" si="14"/>
        <v>1</v>
      </c>
      <c r="AL61" s="772">
        <f>IF(HT_Personalausgaben!AL58&lt;&gt;0,HT_Personalausgaben!AL61/HT_Personalausgaben!AL58,0)</f>
        <v>0</v>
      </c>
      <c r="AM61" s="769">
        <f>IF(HT_Personalausgaben!AM58&lt;&gt;0,HT_Personalausgaben!AM61/HT_Personalausgaben!AM58,0)</f>
        <v>0</v>
      </c>
      <c r="AN61" s="769">
        <f>IF(HT_Personalausgaben!AN58&lt;&gt;0,HT_Personalausgaben!AN61/HT_Personalausgaben!AN58,0)</f>
        <v>0</v>
      </c>
      <c r="AO61" s="769">
        <f>IF(HT_Personalausgaben!AO58&lt;&gt;0,HT_Personalausgaben!AO61/HT_Personalausgaben!AO58,0)</f>
        <v>0</v>
      </c>
      <c r="AP61" s="773">
        <f>IF(HT_Personalausgaben!AP58&lt;&gt;0,HT_Personalausgaben!AP61/HT_Personalausgaben!AP58,0)</f>
        <v>0</v>
      </c>
    </row>
    <row r="62" spans="1:42" s="72" customFormat="1" ht="13.5" thickBot="1" x14ac:dyDescent="0.3">
      <c r="A62" s="790" t="s">
        <v>99</v>
      </c>
      <c r="B62" s="791"/>
      <c r="C62" s="792"/>
      <c r="D62" s="792"/>
      <c r="E62" s="792"/>
      <c r="F62" s="792"/>
      <c r="G62" s="792"/>
      <c r="H62" s="792"/>
      <c r="I62" s="792"/>
      <c r="J62" s="792"/>
      <c r="K62" s="792"/>
      <c r="L62" s="792"/>
      <c r="M62" s="793"/>
      <c r="N62" s="791"/>
      <c r="O62" s="792"/>
      <c r="P62" s="792"/>
      <c r="Q62" s="792"/>
      <c r="R62" s="792"/>
      <c r="S62" s="792"/>
      <c r="T62" s="792"/>
      <c r="U62" s="792"/>
      <c r="V62" s="792"/>
      <c r="W62" s="792"/>
      <c r="X62" s="792"/>
      <c r="Y62" s="794"/>
      <c r="Z62" s="791"/>
      <c r="AA62" s="792"/>
      <c r="AB62" s="792"/>
      <c r="AC62" s="793"/>
      <c r="AD62" s="791"/>
      <c r="AE62" s="792"/>
      <c r="AF62" s="792"/>
      <c r="AG62" s="793"/>
      <c r="AH62" s="795"/>
      <c r="AI62" s="792"/>
      <c r="AJ62" s="792"/>
      <c r="AK62" s="794"/>
      <c r="AL62" s="796">
        <f>SUM(B62:M62)</f>
        <v>0</v>
      </c>
      <c r="AM62" s="797">
        <f>SUM(N62:Y62)</f>
        <v>0</v>
      </c>
      <c r="AN62" s="797">
        <f>SUM(Z62:AC62)</f>
        <v>0</v>
      </c>
      <c r="AO62" s="797">
        <f>SUM(AD62:AG62)</f>
        <v>0</v>
      </c>
      <c r="AP62" s="798">
        <f>SUM(AH62:AK62)</f>
        <v>0</v>
      </c>
    </row>
    <row r="63" spans="1:42" s="97" customFormat="1" x14ac:dyDescent="0.25">
      <c r="A63" s="781" t="s">
        <v>107</v>
      </c>
      <c r="B63" s="782"/>
      <c r="C63" s="783"/>
      <c r="D63" s="783"/>
      <c r="E63" s="783"/>
      <c r="F63" s="783"/>
      <c r="G63" s="783"/>
      <c r="H63" s="783"/>
      <c r="I63" s="783"/>
      <c r="J63" s="783"/>
      <c r="K63" s="783"/>
      <c r="L63" s="783"/>
      <c r="M63" s="784"/>
      <c r="N63" s="782"/>
      <c r="O63" s="783"/>
      <c r="P63" s="783"/>
      <c r="Q63" s="783"/>
      <c r="R63" s="783"/>
      <c r="S63" s="783"/>
      <c r="T63" s="783"/>
      <c r="U63" s="783"/>
      <c r="V63" s="783"/>
      <c r="W63" s="783"/>
      <c r="X63" s="783"/>
      <c r="Y63" s="785"/>
      <c r="Z63" s="782"/>
      <c r="AA63" s="783"/>
      <c r="AB63" s="783"/>
      <c r="AC63" s="784"/>
      <c r="AD63" s="782"/>
      <c r="AE63" s="783"/>
      <c r="AF63" s="783"/>
      <c r="AG63" s="784"/>
      <c r="AH63" s="786"/>
      <c r="AI63" s="783"/>
      <c r="AJ63" s="783"/>
      <c r="AK63" s="785"/>
      <c r="AL63" s="787">
        <f>IF(HT_Personalausgaben!AL62&lt;&gt;0,HT_Personalausgaben!AL63/HT_Personalausgaben!AL62,0)</f>
        <v>0</v>
      </c>
      <c r="AM63" s="788">
        <f>IF(HT_Personalausgaben!AM62&lt;&gt;0,HT_Personalausgaben!AM63/HT_Personalausgaben!AM62,0)</f>
        <v>0</v>
      </c>
      <c r="AN63" s="788">
        <f>IF(HT_Personalausgaben!AN62&lt;&gt;0,HT_Personalausgaben!AN63/HT_Personalausgaben!AN62,0)</f>
        <v>0</v>
      </c>
      <c r="AO63" s="788">
        <f>IF(HT_Personalausgaben!AO62&lt;&gt;0,HT_Personalausgaben!AO63/HT_Personalausgaben!AO62,0)</f>
        <v>0</v>
      </c>
      <c r="AP63" s="789">
        <f>IF(HT_Personalausgaben!AP62&lt;&gt;0,HT_Personalausgaben!AP63/HT_Personalausgaben!AP62,0)</f>
        <v>0</v>
      </c>
    </row>
    <row r="64" spans="1:42" s="97" customFormat="1" x14ac:dyDescent="0.25">
      <c r="A64" s="93" t="s">
        <v>108</v>
      </c>
      <c r="B64" s="677"/>
      <c r="C64" s="678"/>
      <c r="D64" s="678"/>
      <c r="E64" s="678"/>
      <c r="F64" s="678"/>
      <c r="G64" s="678"/>
      <c r="H64" s="678"/>
      <c r="I64" s="678"/>
      <c r="J64" s="678"/>
      <c r="K64" s="678"/>
      <c r="L64" s="678"/>
      <c r="M64" s="679"/>
      <c r="N64" s="677"/>
      <c r="O64" s="678"/>
      <c r="P64" s="678"/>
      <c r="Q64" s="678"/>
      <c r="R64" s="678"/>
      <c r="S64" s="678"/>
      <c r="T64" s="678"/>
      <c r="U64" s="678"/>
      <c r="V64" s="678"/>
      <c r="W64" s="678"/>
      <c r="X64" s="678"/>
      <c r="Y64" s="680"/>
      <c r="Z64" s="677"/>
      <c r="AA64" s="678"/>
      <c r="AB64" s="678"/>
      <c r="AC64" s="679"/>
      <c r="AD64" s="677"/>
      <c r="AE64" s="678"/>
      <c r="AF64" s="678"/>
      <c r="AG64" s="679"/>
      <c r="AH64" s="681"/>
      <c r="AI64" s="678"/>
      <c r="AJ64" s="678"/>
      <c r="AK64" s="680"/>
      <c r="AL64" s="94">
        <f>IF(HT_Personalausgaben!AL62&lt;&gt;0,HT_Personalausgaben!AL64/HT_Personalausgaben!AL62,0)</f>
        <v>0</v>
      </c>
      <c r="AM64" s="95">
        <f>IF(HT_Personalausgaben!AM62&lt;&gt;0,HT_Personalausgaben!AM64/HT_Personalausgaben!AM62,0)</f>
        <v>0</v>
      </c>
      <c r="AN64" s="95">
        <f>IF(HT_Personalausgaben!AN62&lt;&gt;0,HT_Personalausgaben!AN64/HT_Personalausgaben!AN62,0)</f>
        <v>0</v>
      </c>
      <c r="AO64" s="95">
        <f>IF(HT_Personalausgaben!AO62&lt;&gt;0,HT_Personalausgaben!AO64/HT_Personalausgaben!AO62,0)</f>
        <v>0</v>
      </c>
      <c r="AP64" s="96">
        <f>IF(HT_Personalausgaben!AP62&lt;&gt;0,HT_Personalausgaben!AP64/HT_Personalausgaben!AP62,0)</f>
        <v>0</v>
      </c>
    </row>
    <row r="65" spans="1:42" s="97" customFormat="1" ht="13.5" thickBot="1" x14ac:dyDescent="0.3">
      <c r="A65" s="163" t="s">
        <v>431</v>
      </c>
      <c r="B65" s="768">
        <f>1-B63-B64</f>
        <v>1</v>
      </c>
      <c r="C65" s="769">
        <f t="shared" ref="C65:AK65" si="15">1-C63-C64</f>
        <v>1</v>
      </c>
      <c r="D65" s="769">
        <f t="shared" si="15"/>
        <v>1</v>
      </c>
      <c r="E65" s="769">
        <f t="shared" si="15"/>
        <v>1</v>
      </c>
      <c r="F65" s="769">
        <f t="shared" si="15"/>
        <v>1</v>
      </c>
      <c r="G65" s="769">
        <f t="shared" si="15"/>
        <v>1</v>
      </c>
      <c r="H65" s="769">
        <f t="shared" si="15"/>
        <v>1</v>
      </c>
      <c r="I65" s="769">
        <f t="shared" si="15"/>
        <v>1</v>
      </c>
      <c r="J65" s="769">
        <f t="shared" si="15"/>
        <v>1</v>
      </c>
      <c r="K65" s="769">
        <f t="shared" si="15"/>
        <v>1</v>
      </c>
      <c r="L65" s="769">
        <f t="shared" si="15"/>
        <v>1</v>
      </c>
      <c r="M65" s="770">
        <f t="shared" si="15"/>
        <v>1</v>
      </c>
      <c r="N65" s="768">
        <f t="shared" si="15"/>
        <v>1</v>
      </c>
      <c r="O65" s="769">
        <f t="shared" si="15"/>
        <v>1</v>
      </c>
      <c r="P65" s="769">
        <f t="shared" si="15"/>
        <v>1</v>
      </c>
      <c r="Q65" s="769">
        <f t="shared" si="15"/>
        <v>1</v>
      </c>
      <c r="R65" s="769">
        <f t="shared" si="15"/>
        <v>1</v>
      </c>
      <c r="S65" s="769">
        <f t="shared" si="15"/>
        <v>1</v>
      </c>
      <c r="T65" s="769">
        <f t="shared" si="15"/>
        <v>1</v>
      </c>
      <c r="U65" s="769">
        <f t="shared" si="15"/>
        <v>1</v>
      </c>
      <c r="V65" s="769">
        <f t="shared" si="15"/>
        <v>1</v>
      </c>
      <c r="W65" s="769">
        <f t="shared" si="15"/>
        <v>1</v>
      </c>
      <c r="X65" s="769">
        <f t="shared" si="15"/>
        <v>1</v>
      </c>
      <c r="Y65" s="770">
        <f t="shared" si="15"/>
        <v>1</v>
      </c>
      <c r="Z65" s="768">
        <f t="shared" si="15"/>
        <v>1</v>
      </c>
      <c r="AA65" s="769">
        <f t="shared" si="15"/>
        <v>1</v>
      </c>
      <c r="AB65" s="769">
        <f t="shared" si="15"/>
        <v>1</v>
      </c>
      <c r="AC65" s="770">
        <f t="shared" si="15"/>
        <v>1</v>
      </c>
      <c r="AD65" s="768">
        <f t="shared" si="15"/>
        <v>1</v>
      </c>
      <c r="AE65" s="769">
        <f t="shared" si="15"/>
        <v>1</v>
      </c>
      <c r="AF65" s="769">
        <f t="shared" si="15"/>
        <v>1</v>
      </c>
      <c r="AG65" s="770">
        <f t="shared" si="15"/>
        <v>1</v>
      </c>
      <c r="AH65" s="768">
        <f t="shared" si="15"/>
        <v>1</v>
      </c>
      <c r="AI65" s="769">
        <f t="shared" si="15"/>
        <v>1</v>
      </c>
      <c r="AJ65" s="769">
        <f t="shared" si="15"/>
        <v>1</v>
      </c>
      <c r="AK65" s="771">
        <f t="shared" si="15"/>
        <v>1</v>
      </c>
      <c r="AL65" s="772">
        <f>IF(HT_Personalausgaben!AL62&lt;&gt;0,HT_Personalausgaben!AL65/HT_Personalausgaben!AL62,0)</f>
        <v>0</v>
      </c>
      <c r="AM65" s="769">
        <f>IF(HT_Personalausgaben!AM62&lt;&gt;0,HT_Personalausgaben!AM65/HT_Personalausgaben!AM62,0)</f>
        <v>0</v>
      </c>
      <c r="AN65" s="769">
        <f>IF(HT_Personalausgaben!AN62&lt;&gt;0,HT_Personalausgaben!AN65/HT_Personalausgaben!AN62,0)</f>
        <v>0</v>
      </c>
      <c r="AO65" s="769">
        <f>IF(HT_Personalausgaben!AO62&lt;&gt;0,HT_Personalausgaben!AO65/HT_Personalausgaben!AO62,0)</f>
        <v>0</v>
      </c>
      <c r="AP65" s="773">
        <f>IF(HT_Personalausgaben!AP62&lt;&gt;0,HT_Personalausgaben!AP65/HT_Personalausgaben!AP62,0)</f>
        <v>0</v>
      </c>
    </row>
    <row r="66" spans="1:42" s="72" customFormat="1" ht="13.5" thickBot="1" x14ac:dyDescent="0.3">
      <c r="A66" s="790" t="s">
        <v>99</v>
      </c>
      <c r="B66" s="791"/>
      <c r="C66" s="792"/>
      <c r="D66" s="792"/>
      <c r="E66" s="792"/>
      <c r="F66" s="792"/>
      <c r="G66" s="792"/>
      <c r="H66" s="792"/>
      <c r="I66" s="792"/>
      <c r="J66" s="792"/>
      <c r="K66" s="792"/>
      <c r="L66" s="792"/>
      <c r="M66" s="793"/>
      <c r="N66" s="791"/>
      <c r="O66" s="792"/>
      <c r="P66" s="792"/>
      <c r="Q66" s="792"/>
      <c r="R66" s="792"/>
      <c r="S66" s="792"/>
      <c r="T66" s="792"/>
      <c r="U66" s="792"/>
      <c r="V66" s="792"/>
      <c r="W66" s="792"/>
      <c r="X66" s="792"/>
      <c r="Y66" s="794"/>
      <c r="Z66" s="791"/>
      <c r="AA66" s="792"/>
      <c r="AB66" s="792"/>
      <c r="AC66" s="793"/>
      <c r="AD66" s="791"/>
      <c r="AE66" s="792"/>
      <c r="AF66" s="792"/>
      <c r="AG66" s="793"/>
      <c r="AH66" s="795"/>
      <c r="AI66" s="792"/>
      <c r="AJ66" s="792"/>
      <c r="AK66" s="794"/>
      <c r="AL66" s="796">
        <f>SUM(B66:M66)</f>
        <v>0</v>
      </c>
      <c r="AM66" s="797">
        <f>SUM(N66:Y66)</f>
        <v>0</v>
      </c>
      <c r="AN66" s="797">
        <f>SUM(Z66:AC66)</f>
        <v>0</v>
      </c>
      <c r="AO66" s="797">
        <f>SUM(AD66:AG66)</f>
        <v>0</v>
      </c>
      <c r="AP66" s="798">
        <f>SUM(AH66:AK66)</f>
        <v>0</v>
      </c>
    </row>
    <row r="67" spans="1:42" s="97" customFormat="1" x14ac:dyDescent="0.25">
      <c r="A67" s="781" t="s">
        <v>107</v>
      </c>
      <c r="B67" s="782"/>
      <c r="C67" s="783"/>
      <c r="D67" s="783"/>
      <c r="E67" s="783"/>
      <c r="F67" s="783"/>
      <c r="G67" s="783"/>
      <c r="H67" s="783"/>
      <c r="I67" s="783"/>
      <c r="J67" s="783"/>
      <c r="K67" s="783"/>
      <c r="L67" s="783"/>
      <c r="M67" s="784"/>
      <c r="N67" s="782"/>
      <c r="O67" s="783"/>
      <c r="P67" s="783"/>
      <c r="Q67" s="783"/>
      <c r="R67" s="783"/>
      <c r="S67" s="783"/>
      <c r="T67" s="783"/>
      <c r="U67" s="783"/>
      <c r="V67" s="783"/>
      <c r="W67" s="783"/>
      <c r="X67" s="783"/>
      <c r="Y67" s="785"/>
      <c r="Z67" s="782"/>
      <c r="AA67" s="783"/>
      <c r="AB67" s="783"/>
      <c r="AC67" s="784"/>
      <c r="AD67" s="782"/>
      <c r="AE67" s="783"/>
      <c r="AF67" s="783"/>
      <c r="AG67" s="784"/>
      <c r="AH67" s="786"/>
      <c r="AI67" s="783"/>
      <c r="AJ67" s="783"/>
      <c r="AK67" s="785"/>
      <c r="AL67" s="787">
        <f>IF(HT_Personalausgaben!AL66&lt;&gt;0,HT_Personalausgaben!AL67/HT_Personalausgaben!AL66,0)</f>
        <v>0</v>
      </c>
      <c r="AM67" s="788">
        <f>IF(HT_Personalausgaben!AM66&lt;&gt;0,HT_Personalausgaben!AM67/HT_Personalausgaben!AM66,0)</f>
        <v>0</v>
      </c>
      <c r="AN67" s="788">
        <f>IF(HT_Personalausgaben!AN66&lt;&gt;0,HT_Personalausgaben!AN67/HT_Personalausgaben!AN66,0)</f>
        <v>0</v>
      </c>
      <c r="AO67" s="788">
        <f>IF(HT_Personalausgaben!AO66&lt;&gt;0,HT_Personalausgaben!AO67/HT_Personalausgaben!AO66,0)</f>
        <v>0</v>
      </c>
      <c r="AP67" s="789">
        <f>IF(HT_Personalausgaben!AP66&lt;&gt;0,HT_Personalausgaben!AP67/HT_Personalausgaben!AP66,0)</f>
        <v>0</v>
      </c>
    </row>
    <row r="68" spans="1:42" s="97" customFormat="1" x14ac:dyDescent="0.25">
      <c r="A68" s="93" t="s">
        <v>108</v>
      </c>
      <c r="B68" s="677"/>
      <c r="C68" s="678"/>
      <c r="D68" s="678"/>
      <c r="E68" s="678"/>
      <c r="F68" s="678"/>
      <c r="G68" s="678"/>
      <c r="H68" s="678"/>
      <c r="I68" s="678"/>
      <c r="J68" s="678"/>
      <c r="K68" s="678"/>
      <c r="L68" s="678"/>
      <c r="M68" s="679"/>
      <c r="N68" s="677"/>
      <c r="O68" s="678"/>
      <c r="P68" s="678"/>
      <c r="Q68" s="678"/>
      <c r="R68" s="678"/>
      <c r="S68" s="678"/>
      <c r="T68" s="678"/>
      <c r="U68" s="678"/>
      <c r="V68" s="678"/>
      <c r="W68" s="678"/>
      <c r="X68" s="678"/>
      <c r="Y68" s="680"/>
      <c r="Z68" s="677"/>
      <c r="AA68" s="678"/>
      <c r="AB68" s="678"/>
      <c r="AC68" s="679"/>
      <c r="AD68" s="677"/>
      <c r="AE68" s="678"/>
      <c r="AF68" s="678"/>
      <c r="AG68" s="679"/>
      <c r="AH68" s="681"/>
      <c r="AI68" s="678"/>
      <c r="AJ68" s="678"/>
      <c r="AK68" s="680"/>
      <c r="AL68" s="94">
        <f>IF(HT_Personalausgaben!AL66&lt;&gt;0,HT_Personalausgaben!AL68/HT_Personalausgaben!AL66,0)</f>
        <v>0</v>
      </c>
      <c r="AM68" s="95">
        <f>IF(HT_Personalausgaben!AM66&lt;&gt;0,HT_Personalausgaben!AM68/HT_Personalausgaben!AM66,0)</f>
        <v>0</v>
      </c>
      <c r="AN68" s="95">
        <f>IF(HT_Personalausgaben!AN66&lt;&gt;0,HT_Personalausgaben!AN68/HT_Personalausgaben!AN66,0)</f>
        <v>0</v>
      </c>
      <c r="AO68" s="95">
        <f>IF(HT_Personalausgaben!AO66&lt;&gt;0,HT_Personalausgaben!AO68/HT_Personalausgaben!AO66,0)</f>
        <v>0</v>
      </c>
      <c r="AP68" s="96">
        <f>IF(HT_Personalausgaben!AP66&lt;&gt;0,HT_Personalausgaben!AP68/HT_Personalausgaben!AP66,0)</f>
        <v>0</v>
      </c>
    </row>
    <row r="69" spans="1:42" s="97" customFormat="1" ht="13.5" thickBot="1" x14ac:dyDescent="0.3">
      <c r="A69" s="163" t="s">
        <v>431</v>
      </c>
      <c r="B69" s="768">
        <f>1-B67-B68</f>
        <v>1</v>
      </c>
      <c r="C69" s="769">
        <f t="shared" ref="C69:AK69" si="16">1-C67-C68</f>
        <v>1</v>
      </c>
      <c r="D69" s="769">
        <f t="shared" si="16"/>
        <v>1</v>
      </c>
      <c r="E69" s="769">
        <f t="shared" si="16"/>
        <v>1</v>
      </c>
      <c r="F69" s="769">
        <f t="shared" si="16"/>
        <v>1</v>
      </c>
      <c r="G69" s="769">
        <f t="shared" si="16"/>
        <v>1</v>
      </c>
      <c r="H69" s="769">
        <f t="shared" si="16"/>
        <v>1</v>
      </c>
      <c r="I69" s="769">
        <f t="shared" si="16"/>
        <v>1</v>
      </c>
      <c r="J69" s="769">
        <f t="shared" si="16"/>
        <v>1</v>
      </c>
      <c r="K69" s="769">
        <f t="shared" si="16"/>
        <v>1</v>
      </c>
      <c r="L69" s="769">
        <f t="shared" si="16"/>
        <v>1</v>
      </c>
      <c r="M69" s="770">
        <f t="shared" si="16"/>
        <v>1</v>
      </c>
      <c r="N69" s="768">
        <f t="shared" si="16"/>
        <v>1</v>
      </c>
      <c r="O69" s="769">
        <f t="shared" si="16"/>
        <v>1</v>
      </c>
      <c r="P69" s="769">
        <f t="shared" si="16"/>
        <v>1</v>
      </c>
      <c r="Q69" s="769">
        <f t="shared" si="16"/>
        <v>1</v>
      </c>
      <c r="R69" s="769">
        <f t="shared" si="16"/>
        <v>1</v>
      </c>
      <c r="S69" s="769">
        <f t="shared" si="16"/>
        <v>1</v>
      </c>
      <c r="T69" s="769">
        <f t="shared" si="16"/>
        <v>1</v>
      </c>
      <c r="U69" s="769">
        <f t="shared" si="16"/>
        <v>1</v>
      </c>
      <c r="V69" s="769">
        <f t="shared" si="16"/>
        <v>1</v>
      </c>
      <c r="W69" s="769">
        <f t="shared" si="16"/>
        <v>1</v>
      </c>
      <c r="X69" s="769">
        <f t="shared" si="16"/>
        <v>1</v>
      </c>
      <c r="Y69" s="770">
        <f t="shared" si="16"/>
        <v>1</v>
      </c>
      <c r="Z69" s="768">
        <f t="shared" si="16"/>
        <v>1</v>
      </c>
      <c r="AA69" s="769">
        <f t="shared" si="16"/>
        <v>1</v>
      </c>
      <c r="AB69" s="769">
        <f t="shared" si="16"/>
        <v>1</v>
      </c>
      <c r="AC69" s="770">
        <f t="shared" si="16"/>
        <v>1</v>
      </c>
      <c r="AD69" s="768">
        <f t="shared" si="16"/>
        <v>1</v>
      </c>
      <c r="AE69" s="769">
        <f t="shared" si="16"/>
        <v>1</v>
      </c>
      <c r="AF69" s="769">
        <f t="shared" si="16"/>
        <v>1</v>
      </c>
      <c r="AG69" s="770">
        <f t="shared" si="16"/>
        <v>1</v>
      </c>
      <c r="AH69" s="768">
        <f t="shared" si="16"/>
        <v>1</v>
      </c>
      <c r="AI69" s="769">
        <f t="shared" si="16"/>
        <v>1</v>
      </c>
      <c r="AJ69" s="769">
        <f t="shared" si="16"/>
        <v>1</v>
      </c>
      <c r="AK69" s="771">
        <f t="shared" si="16"/>
        <v>1</v>
      </c>
      <c r="AL69" s="772">
        <f>IF(HT_Personalausgaben!AL66&lt;&gt;0,HT_Personalausgaben!AL69/HT_Personalausgaben!AL66,0)</f>
        <v>0</v>
      </c>
      <c r="AM69" s="769">
        <f>IF(HT_Personalausgaben!AM66&lt;&gt;0,HT_Personalausgaben!AM69/HT_Personalausgaben!AM66,0)</f>
        <v>0</v>
      </c>
      <c r="AN69" s="769">
        <f>IF(HT_Personalausgaben!AN66&lt;&gt;0,HT_Personalausgaben!AN69/HT_Personalausgaben!AN66,0)</f>
        <v>0</v>
      </c>
      <c r="AO69" s="769">
        <f>IF(HT_Personalausgaben!AO66&lt;&gt;0,HT_Personalausgaben!AO69/HT_Personalausgaben!AO66,0)</f>
        <v>0</v>
      </c>
      <c r="AP69" s="773">
        <f>IF(HT_Personalausgaben!AP66&lt;&gt;0,HT_Personalausgaben!AP69/HT_Personalausgaben!AP66,0)</f>
        <v>0</v>
      </c>
    </row>
    <row r="70" spans="1:42" s="72" customFormat="1" ht="13.5" thickBot="1" x14ac:dyDescent="0.3">
      <c r="A70" s="790" t="s">
        <v>99</v>
      </c>
      <c r="B70" s="791"/>
      <c r="C70" s="792"/>
      <c r="D70" s="792"/>
      <c r="E70" s="792"/>
      <c r="F70" s="792"/>
      <c r="G70" s="792"/>
      <c r="H70" s="792"/>
      <c r="I70" s="792"/>
      <c r="J70" s="792"/>
      <c r="K70" s="792"/>
      <c r="L70" s="792"/>
      <c r="M70" s="793"/>
      <c r="N70" s="791"/>
      <c r="O70" s="792"/>
      <c r="P70" s="792"/>
      <c r="Q70" s="792"/>
      <c r="R70" s="792"/>
      <c r="S70" s="792"/>
      <c r="T70" s="792"/>
      <c r="U70" s="792"/>
      <c r="V70" s="792"/>
      <c r="W70" s="792"/>
      <c r="X70" s="792"/>
      <c r="Y70" s="794"/>
      <c r="Z70" s="791"/>
      <c r="AA70" s="792"/>
      <c r="AB70" s="792"/>
      <c r="AC70" s="793"/>
      <c r="AD70" s="791"/>
      <c r="AE70" s="792"/>
      <c r="AF70" s="792"/>
      <c r="AG70" s="793"/>
      <c r="AH70" s="795"/>
      <c r="AI70" s="792"/>
      <c r="AJ70" s="792"/>
      <c r="AK70" s="794"/>
      <c r="AL70" s="796">
        <f>SUM(B70:M70)</f>
        <v>0</v>
      </c>
      <c r="AM70" s="797">
        <f>SUM(N70:Y70)</f>
        <v>0</v>
      </c>
      <c r="AN70" s="797">
        <f>SUM(Z70:AC70)</f>
        <v>0</v>
      </c>
      <c r="AO70" s="797">
        <f>SUM(AD70:AG70)</f>
        <v>0</v>
      </c>
      <c r="AP70" s="798">
        <f>SUM(AH70:AK70)</f>
        <v>0</v>
      </c>
    </row>
    <row r="71" spans="1:42" s="97" customFormat="1" x14ac:dyDescent="0.25">
      <c r="A71" s="781" t="s">
        <v>107</v>
      </c>
      <c r="B71" s="782"/>
      <c r="C71" s="783"/>
      <c r="D71" s="783"/>
      <c r="E71" s="783"/>
      <c r="F71" s="783"/>
      <c r="G71" s="783"/>
      <c r="H71" s="783"/>
      <c r="I71" s="783"/>
      <c r="J71" s="783"/>
      <c r="K71" s="783"/>
      <c r="L71" s="783"/>
      <c r="M71" s="784"/>
      <c r="N71" s="782"/>
      <c r="O71" s="783"/>
      <c r="P71" s="783"/>
      <c r="Q71" s="783"/>
      <c r="R71" s="783"/>
      <c r="S71" s="783"/>
      <c r="T71" s="783"/>
      <c r="U71" s="783"/>
      <c r="V71" s="783"/>
      <c r="W71" s="783"/>
      <c r="X71" s="783"/>
      <c r="Y71" s="785"/>
      <c r="Z71" s="782"/>
      <c r="AA71" s="783"/>
      <c r="AB71" s="783"/>
      <c r="AC71" s="784"/>
      <c r="AD71" s="782"/>
      <c r="AE71" s="783"/>
      <c r="AF71" s="783"/>
      <c r="AG71" s="784"/>
      <c r="AH71" s="786"/>
      <c r="AI71" s="783"/>
      <c r="AJ71" s="783"/>
      <c r="AK71" s="785"/>
      <c r="AL71" s="787">
        <f>IF(HT_Personalausgaben!AL70&lt;&gt;0,HT_Personalausgaben!AL71/HT_Personalausgaben!AL70,0)</f>
        <v>0</v>
      </c>
      <c r="AM71" s="788">
        <f>IF(HT_Personalausgaben!AM70&lt;&gt;0,HT_Personalausgaben!AM71/HT_Personalausgaben!AM70,0)</f>
        <v>0</v>
      </c>
      <c r="AN71" s="788">
        <f>IF(HT_Personalausgaben!AN70&lt;&gt;0,HT_Personalausgaben!AN71/HT_Personalausgaben!AN70,0)</f>
        <v>0</v>
      </c>
      <c r="AO71" s="788">
        <f>IF(HT_Personalausgaben!AO70&lt;&gt;0,HT_Personalausgaben!AO71/HT_Personalausgaben!AO70,0)</f>
        <v>0</v>
      </c>
      <c r="AP71" s="789">
        <f>IF(HT_Personalausgaben!AP70&lt;&gt;0,HT_Personalausgaben!AP71/HT_Personalausgaben!AP70,0)</f>
        <v>0</v>
      </c>
    </row>
    <row r="72" spans="1:42" s="97" customFormat="1" x14ac:dyDescent="0.25">
      <c r="A72" s="93" t="s">
        <v>108</v>
      </c>
      <c r="B72" s="677"/>
      <c r="C72" s="678"/>
      <c r="D72" s="678"/>
      <c r="E72" s="678"/>
      <c r="F72" s="678"/>
      <c r="G72" s="678"/>
      <c r="H72" s="678"/>
      <c r="I72" s="678"/>
      <c r="J72" s="678"/>
      <c r="K72" s="678"/>
      <c r="L72" s="678"/>
      <c r="M72" s="679"/>
      <c r="N72" s="677"/>
      <c r="O72" s="678"/>
      <c r="P72" s="678"/>
      <c r="Q72" s="678"/>
      <c r="R72" s="678"/>
      <c r="S72" s="678"/>
      <c r="T72" s="678"/>
      <c r="U72" s="678"/>
      <c r="V72" s="678"/>
      <c r="W72" s="678"/>
      <c r="X72" s="678"/>
      <c r="Y72" s="680"/>
      <c r="Z72" s="677"/>
      <c r="AA72" s="678"/>
      <c r="AB72" s="678"/>
      <c r="AC72" s="679"/>
      <c r="AD72" s="677"/>
      <c r="AE72" s="678"/>
      <c r="AF72" s="678"/>
      <c r="AG72" s="679"/>
      <c r="AH72" s="681"/>
      <c r="AI72" s="678"/>
      <c r="AJ72" s="678"/>
      <c r="AK72" s="680"/>
      <c r="AL72" s="94">
        <f>IF(HT_Personalausgaben!AL70&lt;&gt;0,HT_Personalausgaben!AL72/HT_Personalausgaben!AL70,0)</f>
        <v>0</v>
      </c>
      <c r="AM72" s="95">
        <f>IF(HT_Personalausgaben!AM70&lt;&gt;0,HT_Personalausgaben!AM72/HT_Personalausgaben!AM70,0)</f>
        <v>0</v>
      </c>
      <c r="AN72" s="95">
        <f>IF(HT_Personalausgaben!AN70&lt;&gt;0,HT_Personalausgaben!AN72/HT_Personalausgaben!AN70,0)</f>
        <v>0</v>
      </c>
      <c r="AO72" s="95">
        <f>IF(HT_Personalausgaben!AO70&lt;&gt;0,HT_Personalausgaben!AO72/HT_Personalausgaben!AO70,0)</f>
        <v>0</v>
      </c>
      <c r="AP72" s="96">
        <f>IF(HT_Personalausgaben!AP70&lt;&gt;0,HT_Personalausgaben!AP72/HT_Personalausgaben!AP70,0)</f>
        <v>0</v>
      </c>
    </row>
    <row r="73" spans="1:42" s="97" customFormat="1" ht="13.5" thickBot="1" x14ac:dyDescent="0.3">
      <c r="A73" s="93" t="s">
        <v>431</v>
      </c>
      <c r="B73" s="98">
        <f>1-B71-B72</f>
        <v>1</v>
      </c>
      <c r="C73" s="99">
        <f t="shared" ref="C73:AK73" si="17">1-C71-C72</f>
        <v>1</v>
      </c>
      <c r="D73" s="99">
        <f t="shared" si="17"/>
        <v>1</v>
      </c>
      <c r="E73" s="99">
        <f t="shared" si="17"/>
        <v>1</v>
      </c>
      <c r="F73" s="99">
        <f t="shared" si="17"/>
        <v>1</v>
      </c>
      <c r="G73" s="99">
        <f t="shared" si="17"/>
        <v>1</v>
      </c>
      <c r="H73" s="99">
        <f t="shared" si="17"/>
        <v>1</v>
      </c>
      <c r="I73" s="99">
        <f t="shared" si="17"/>
        <v>1</v>
      </c>
      <c r="J73" s="99">
        <f t="shared" si="17"/>
        <v>1</v>
      </c>
      <c r="K73" s="99">
        <f t="shared" si="17"/>
        <v>1</v>
      </c>
      <c r="L73" s="99">
        <f t="shared" si="17"/>
        <v>1</v>
      </c>
      <c r="M73" s="100">
        <f t="shared" si="17"/>
        <v>1</v>
      </c>
      <c r="N73" s="98">
        <f t="shared" si="17"/>
        <v>1</v>
      </c>
      <c r="O73" s="99">
        <f t="shared" si="17"/>
        <v>1</v>
      </c>
      <c r="P73" s="99">
        <f t="shared" si="17"/>
        <v>1</v>
      </c>
      <c r="Q73" s="99">
        <f t="shared" si="17"/>
        <v>1</v>
      </c>
      <c r="R73" s="99">
        <f t="shared" si="17"/>
        <v>1</v>
      </c>
      <c r="S73" s="99">
        <f t="shared" si="17"/>
        <v>1</v>
      </c>
      <c r="T73" s="99">
        <f t="shared" si="17"/>
        <v>1</v>
      </c>
      <c r="U73" s="99">
        <f t="shared" si="17"/>
        <v>1</v>
      </c>
      <c r="V73" s="99">
        <f t="shared" si="17"/>
        <v>1</v>
      </c>
      <c r="W73" s="99">
        <f t="shared" si="17"/>
        <v>1</v>
      </c>
      <c r="X73" s="99">
        <f t="shared" si="17"/>
        <v>1</v>
      </c>
      <c r="Y73" s="100">
        <f t="shared" si="17"/>
        <v>1</v>
      </c>
      <c r="Z73" s="98">
        <f t="shared" si="17"/>
        <v>1</v>
      </c>
      <c r="AA73" s="99">
        <f t="shared" si="17"/>
        <v>1</v>
      </c>
      <c r="AB73" s="99">
        <f t="shared" si="17"/>
        <v>1</v>
      </c>
      <c r="AC73" s="100">
        <f t="shared" si="17"/>
        <v>1</v>
      </c>
      <c r="AD73" s="98">
        <f t="shared" si="17"/>
        <v>1</v>
      </c>
      <c r="AE73" s="99">
        <f t="shared" si="17"/>
        <v>1</v>
      </c>
      <c r="AF73" s="99">
        <f t="shared" si="17"/>
        <v>1</v>
      </c>
      <c r="AG73" s="100">
        <f t="shared" si="17"/>
        <v>1</v>
      </c>
      <c r="AH73" s="98">
        <f t="shared" si="17"/>
        <v>1</v>
      </c>
      <c r="AI73" s="99">
        <f t="shared" si="17"/>
        <v>1</v>
      </c>
      <c r="AJ73" s="99">
        <f t="shared" si="17"/>
        <v>1</v>
      </c>
      <c r="AK73" s="142">
        <f t="shared" si="17"/>
        <v>1</v>
      </c>
      <c r="AL73" s="101">
        <f>IF(HT_Personalausgaben!AL70&lt;&gt;0,HT_Personalausgaben!AL73/HT_Personalausgaben!AL70,0)</f>
        <v>0</v>
      </c>
      <c r="AM73" s="99">
        <f>IF(HT_Personalausgaben!AM70&lt;&gt;0,HT_Personalausgaben!AM73/HT_Personalausgaben!AM70,0)</f>
        <v>0</v>
      </c>
      <c r="AN73" s="99">
        <f>IF(HT_Personalausgaben!AN70&lt;&gt;0,HT_Personalausgaben!AN73/HT_Personalausgaben!AN70,0)</f>
        <v>0</v>
      </c>
      <c r="AO73" s="99">
        <f>IF(HT_Personalausgaben!AO70&lt;&gt;0,HT_Personalausgaben!AO73/HT_Personalausgaben!AO70,0)</f>
        <v>0</v>
      </c>
      <c r="AP73" s="102">
        <f>IF(HT_Personalausgaben!AP70&lt;&gt;0,HT_Personalausgaben!AP73/HT_Personalausgaben!AP70,0)</f>
        <v>0</v>
      </c>
    </row>
    <row r="74" spans="1:42" s="72" customFormat="1" hidden="1" x14ac:dyDescent="0.25">
      <c r="A74" s="670" t="s">
        <v>99</v>
      </c>
      <c r="B74" s="672"/>
      <c r="C74" s="673"/>
      <c r="D74" s="673"/>
      <c r="E74" s="673"/>
      <c r="F74" s="673"/>
      <c r="G74" s="673"/>
      <c r="H74" s="673"/>
      <c r="I74" s="673"/>
      <c r="J74" s="673"/>
      <c r="K74" s="673"/>
      <c r="L74" s="673"/>
      <c r="M74" s="674"/>
      <c r="N74" s="672"/>
      <c r="O74" s="673"/>
      <c r="P74" s="673"/>
      <c r="Q74" s="673"/>
      <c r="R74" s="673"/>
      <c r="S74" s="673"/>
      <c r="T74" s="673"/>
      <c r="U74" s="673"/>
      <c r="V74" s="673"/>
      <c r="W74" s="673"/>
      <c r="X74" s="673"/>
      <c r="Y74" s="675"/>
      <c r="Z74" s="672"/>
      <c r="AA74" s="673"/>
      <c r="AB74" s="673"/>
      <c r="AC74" s="674"/>
      <c r="AD74" s="672"/>
      <c r="AE74" s="673"/>
      <c r="AF74" s="673"/>
      <c r="AG74" s="674"/>
      <c r="AH74" s="676"/>
      <c r="AI74" s="673"/>
      <c r="AJ74" s="673"/>
      <c r="AK74" s="675"/>
      <c r="AL74" s="84">
        <f>SUM(B74:M74)</f>
        <v>0</v>
      </c>
      <c r="AM74" s="83">
        <f>SUM(N74:Y74)</f>
        <v>0</v>
      </c>
      <c r="AN74" s="83">
        <f>SUM(Z74:AC74)</f>
        <v>0</v>
      </c>
      <c r="AO74" s="83">
        <f>SUM(AD74:AG74)</f>
        <v>0</v>
      </c>
      <c r="AP74" s="85">
        <f>SUM(AH74:AK74)</f>
        <v>0</v>
      </c>
    </row>
    <row r="75" spans="1:42" s="97" customFormat="1" hidden="1" x14ac:dyDescent="0.25">
      <c r="A75" s="93" t="s">
        <v>107</v>
      </c>
      <c r="B75" s="677"/>
      <c r="C75" s="678"/>
      <c r="D75" s="678"/>
      <c r="E75" s="678"/>
      <c r="F75" s="678"/>
      <c r="G75" s="678"/>
      <c r="H75" s="678"/>
      <c r="I75" s="678"/>
      <c r="J75" s="678"/>
      <c r="K75" s="678"/>
      <c r="L75" s="678"/>
      <c r="M75" s="679"/>
      <c r="N75" s="677"/>
      <c r="O75" s="678"/>
      <c r="P75" s="678"/>
      <c r="Q75" s="678"/>
      <c r="R75" s="678"/>
      <c r="S75" s="678"/>
      <c r="T75" s="678"/>
      <c r="U75" s="678"/>
      <c r="V75" s="678"/>
      <c r="W75" s="678"/>
      <c r="X75" s="678"/>
      <c r="Y75" s="680"/>
      <c r="Z75" s="677"/>
      <c r="AA75" s="678"/>
      <c r="AB75" s="678"/>
      <c r="AC75" s="679"/>
      <c r="AD75" s="677"/>
      <c r="AE75" s="678"/>
      <c r="AF75" s="678"/>
      <c r="AG75" s="679"/>
      <c r="AH75" s="681"/>
      <c r="AI75" s="678"/>
      <c r="AJ75" s="678"/>
      <c r="AK75" s="680"/>
      <c r="AL75" s="94">
        <f>IF(HT_Personalausgaben!AL74&lt;&gt;0,HT_Personalausgaben!AL75/HT_Personalausgaben!AL74,0)</f>
        <v>0</v>
      </c>
      <c r="AM75" s="95">
        <f>IF(HT_Personalausgaben!AM74&lt;&gt;0,HT_Personalausgaben!AM75/HT_Personalausgaben!AM74,0)</f>
        <v>0</v>
      </c>
      <c r="AN75" s="95">
        <f>IF(HT_Personalausgaben!AN74&lt;&gt;0,HT_Personalausgaben!AN75/HT_Personalausgaben!AN74,0)</f>
        <v>0</v>
      </c>
      <c r="AO75" s="95">
        <f>IF(HT_Personalausgaben!AO74&lt;&gt;0,HT_Personalausgaben!AO75/HT_Personalausgaben!AO74,0)</f>
        <v>0</v>
      </c>
      <c r="AP75" s="96">
        <f>IF(HT_Personalausgaben!AP74&lt;&gt;0,HT_Personalausgaben!AP75/HT_Personalausgaben!AP74,0)</f>
        <v>0</v>
      </c>
    </row>
    <row r="76" spans="1:42" s="97" customFormat="1" hidden="1" x14ac:dyDescent="0.25">
      <c r="A76" s="93" t="s">
        <v>108</v>
      </c>
      <c r="B76" s="677"/>
      <c r="C76" s="678"/>
      <c r="D76" s="678"/>
      <c r="E76" s="678"/>
      <c r="F76" s="678"/>
      <c r="G76" s="678"/>
      <c r="H76" s="678"/>
      <c r="I76" s="678"/>
      <c r="J76" s="678"/>
      <c r="K76" s="678"/>
      <c r="L76" s="678"/>
      <c r="M76" s="679"/>
      <c r="N76" s="677"/>
      <c r="O76" s="678"/>
      <c r="P76" s="678"/>
      <c r="Q76" s="678"/>
      <c r="R76" s="678"/>
      <c r="S76" s="678"/>
      <c r="T76" s="678"/>
      <c r="U76" s="678"/>
      <c r="V76" s="678"/>
      <c r="W76" s="678"/>
      <c r="X76" s="678"/>
      <c r="Y76" s="680"/>
      <c r="Z76" s="677"/>
      <c r="AA76" s="678"/>
      <c r="AB76" s="678"/>
      <c r="AC76" s="679"/>
      <c r="AD76" s="677"/>
      <c r="AE76" s="678"/>
      <c r="AF76" s="678"/>
      <c r="AG76" s="679"/>
      <c r="AH76" s="681"/>
      <c r="AI76" s="678"/>
      <c r="AJ76" s="678"/>
      <c r="AK76" s="680"/>
      <c r="AL76" s="94">
        <f>IF(HT_Personalausgaben!AL74&lt;&gt;0,HT_Personalausgaben!AL76/HT_Personalausgaben!AL74,0)</f>
        <v>0</v>
      </c>
      <c r="AM76" s="95">
        <f>IF(HT_Personalausgaben!AM74&lt;&gt;0,HT_Personalausgaben!AM76/HT_Personalausgaben!AM74,0)</f>
        <v>0</v>
      </c>
      <c r="AN76" s="95">
        <f>IF(HT_Personalausgaben!AN74&lt;&gt;0,HT_Personalausgaben!AN76/HT_Personalausgaben!AN74,0)</f>
        <v>0</v>
      </c>
      <c r="AO76" s="95">
        <f>IF(HT_Personalausgaben!AO74&lt;&gt;0,HT_Personalausgaben!AO76/HT_Personalausgaben!AO74,0)</f>
        <v>0</v>
      </c>
      <c r="AP76" s="96">
        <f>IF(HT_Personalausgaben!AP74&lt;&gt;0,HT_Personalausgaben!AP76/HT_Personalausgaben!AP74,0)</f>
        <v>0</v>
      </c>
    </row>
    <row r="77" spans="1:42" s="97" customFormat="1" hidden="1" x14ac:dyDescent="0.25">
      <c r="A77" s="93" t="s">
        <v>431</v>
      </c>
      <c r="B77" s="98">
        <f>1-B75-B76</f>
        <v>1</v>
      </c>
      <c r="C77" s="99">
        <f t="shared" ref="C77:AK77" si="18">1-C75-C76</f>
        <v>1</v>
      </c>
      <c r="D77" s="99">
        <f t="shared" si="18"/>
        <v>1</v>
      </c>
      <c r="E77" s="99">
        <f t="shared" si="18"/>
        <v>1</v>
      </c>
      <c r="F77" s="99">
        <f t="shared" si="18"/>
        <v>1</v>
      </c>
      <c r="G77" s="99">
        <f t="shared" si="18"/>
        <v>1</v>
      </c>
      <c r="H77" s="99">
        <f t="shared" si="18"/>
        <v>1</v>
      </c>
      <c r="I77" s="99">
        <f t="shared" si="18"/>
        <v>1</v>
      </c>
      <c r="J77" s="99">
        <f t="shared" si="18"/>
        <v>1</v>
      </c>
      <c r="K77" s="99">
        <f t="shared" si="18"/>
        <v>1</v>
      </c>
      <c r="L77" s="99">
        <f t="shared" si="18"/>
        <v>1</v>
      </c>
      <c r="M77" s="100">
        <f t="shared" si="18"/>
        <v>1</v>
      </c>
      <c r="N77" s="98">
        <f t="shared" si="18"/>
        <v>1</v>
      </c>
      <c r="O77" s="99">
        <f t="shared" si="18"/>
        <v>1</v>
      </c>
      <c r="P77" s="99">
        <f t="shared" si="18"/>
        <v>1</v>
      </c>
      <c r="Q77" s="99">
        <f t="shared" si="18"/>
        <v>1</v>
      </c>
      <c r="R77" s="99">
        <f t="shared" si="18"/>
        <v>1</v>
      </c>
      <c r="S77" s="99">
        <f t="shared" si="18"/>
        <v>1</v>
      </c>
      <c r="T77" s="99">
        <f t="shared" si="18"/>
        <v>1</v>
      </c>
      <c r="U77" s="99">
        <f t="shared" si="18"/>
        <v>1</v>
      </c>
      <c r="V77" s="99">
        <f t="shared" si="18"/>
        <v>1</v>
      </c>
      <c r="W77" s="99">
        <f t="shared" si="18"/>
        <v>1</v>
      </c>
      <c r="X77" s="99">
        <f t="shared" si="18"/>
        <v>1</v>
      </c>
      <c r="Y77" s="100">
        <f t="shared" si="18"/>
        <v>1</v>
      </c>
      <c r="Z77" s="98">
        <f t="shared" si="18"/>
        <v>1</v>
      </c>
      <c r="AA77" s="99">
        <f t="shared" si="18"/>
        <v>1</v>
      </c>
      <c r="AB77" s="99">
        <f t="shared" si="18"/>
        <v>1</v>
      </c>
      <c r="AC77" s="100">
        <f t="shared" si="18"/>
        <v>1</v>
      </c>
      <c r="AD77" s="98">
        <f t="shared" si="18"/>
        <v>1</v>
      </c>
      <c r="AE77" s="99">
        <f t="shared" si="18"/>
        <v>1</v>
      </c>
      <c r="AF77" s="99">
        <f t="shared" si="18"/>
        <v>1</v>
      </c>
      <c r="AG77" s="100">
        <f t="shared" si="18"/>
        <v>1</v>
      </c>
      <c r="AH77" s="98">
        <f t="shared" si="18"/>
        <v>1</v>
      </c>
      <c r="AI77" s="99">
        <f t="shared" si="18"/>
        <v>1</v>
      </c>
      <c r="AJ77" s="99">
        <f t="shared" si="18"/>
        <v>1</v>
      </c>
      <c r="AK77" s="142">
        <f t="shared" si="18"/>
        <v>1</v>
      </c>
      <c r="AL77" s="101">
        <f>IF(HT_Personalausgaben!AL74&lt;&gt;0,HT_Personalausgaben!AL77/HT_Personalausgaben!AL74,0)</f>
        <v>0</v>
      </c>
      <c r="AM77" s="99">
        <f>IF(HT_Personalausgaben!AM74&lt;&gt;0,HT_Personalausgaben!AM77/HT_Personalausgaben!AM74,0)</f>
        <v>0</v>
      </c>
      <c r="AN77" s="99">
        <f>IF(HT_Personalausgaben!AN74&lt;&gt;0,HT_Personalausgaben!AN77/HT_Personalausgaben!AN74,0)</f>
        <v>0</v>
      </c>
      <c r="AO77" s="99">
        <f>IF(HT_Personalausgaben!AO74&lt;&gt;0,HT_Personalausgaben!AO77/HT_Personalausgaben!AO74,0)</f>
        <v>0</v>
      </c>
      <c r="AP77" s="102">
        <f>IF(HT_Personalausgaben!AP74&lt;&gt;0,HT_Personalausgaben!AP77/HT_Personalausgaben!AP74,0)</f>
        <v>0</v>
      </c>
    </row>
    <row r="78" spans="1:42" s="72" customFormat="1" hidden="1" x14ac:dyDescent="0.25">
      <c r="A78" s="670" t="s">
        <v>99</v>
      </c>
      <c r="B78" s="672"/>
      <c r="C78" s="673"/>
      <c r="D78" s="673"/>
      <c r="E78" s="673"/>
      <c r="F78" s="673"/>
      <c r="G78" s="673"/>
      <c r="H78" s="673"/>
      <c r="I78" s="673"/>
      <c r="J78" s="673"/>
      <c r="K78" s="673"/>
      <c r="L78" s="673"/>
      <c r="M78" s="674"/>
      <c r="N78" s="672"/>
      <c r="O78" s="673"/>
      <c r="P78" s="673"/>
      <c r="Q78" s="673"/>
      <c r="R78" s="673"/>
      <c r="S78" s="673"/>
      <c r="T78" s="673"/>
      <c r="U78" s="673"/>
      <c r="V78" s="673"/>
      <c r="W78" s="673"/>
      <c r="X78" s="673"/>
      <c r="Y78" s="675"/>
      <c r="Z78" s="672"/>
      <c r="AA78" s="673"/>
      <c r="AB78" s="673"/>
      <c r="AC78" s="674"/>
      <c r="AD78" s="672"/>
      <c r="AE78" s="673"/>
      <c r="AF78" s="673"/>
      <c r="AG78" s="674"/>
      <c r="AH78" s="676"/>
      <c r="AI78" s="673"/>
      <c r="AJ78" s="673"/>
      <c r="AK78" s="675"/>
      <c r="AL78" s="84">
        <f>SUM(B78:M78)</f>
        <v>0</v>
      </c>
      <c r="AM78" s="83">
        <f>SUM(N78:Y78)</f>
        <v>0</v>
      </c>
      <c r="AN78" s="83">
        <f>SUM(Z78:AC78)</f>
        <v>0</v>
      </c>
      <c r="AO78" s="83">
        <f>SUM(AD78:AG78)</f>
        <v>0</v>
      </c>
      <c r="AP78" s="85">
        <f>SUM(AH78:AK78)</f>
        <v>0</v>
      </c>
    </row>
    <row r="79" spans="1:42" s="97" customFormat="1" hidden="1" x14ac:dyDescent="0.25">
      <c r="A79" s="93" t="s">
        <v>107</v>
      </c>
      <c r="B79" s="677"/>
      <c r="C79" s="678"/>
      <c r="D79" s="678"/>
      <c r="E79" s="678"/>
      <c r="F79" s="678"/>
      <c r="G79" s="678"/>
      <c r="H79" s="678"/>
      <c r="I79" s="678"/>
      <c r="J79" s="678"/>
      <c r="K79" s="678"/>
      <c r="L79" s="678"/>
      <c r="M79" s="679"/>
      <c r="N79" s="677"/>
      <c r="O79" s="678"/>
      <c r="P79" s="678"/>
      <c r="Q79" s="678"/>
      <c r="R79" s="678"/>
      <c r="S79" s="678"/>
      <c r="T79" s="678"/>
      <c r="U79" s="678"/>
      <c r="V79" s="678"/>
      <c r="W79" s="678"/>
      <c r="X79" s="678"/>
      <c r="Y79" s="680"/>
      <c r="Z79" s="677"/>
      <c r="AA79" s="678"/>
      <c r="AB79" s="678"/>
      <c r="AC79" s="679"/>
      <c r="AD79" s="677"/>
      <c r="AE79" s="678"/>
      <c r="AF79" s="678"/>
      <c r="AG79" s="679"/>
      <c r="AH79" s="681"/>
      <c r="AI79" s="678"/>
      <c r="AJ79" s="678"/>
      <c r="AK79" s="680"/>
      <c r="AL79" s="94">
        <f>IF(HT_Personalausgaben!AL78&lt;&gt;0,HT_Personalausgaben!AL79/HT_Personalausgaben!AL78,0)</f>
        <v>0</v>
      </c>
      <c r="AM79" s="95">
        <f>IF(HT_Personalausgaben!AM78&lt;&gt;0,HT_Personalausgaben!AM79/HT_Personalausgaben!AM78,0)</f>
        <v>0</v>
      </c>
      <c r="AN79" s="95">
        <f>IF(HT_Personalausgaben!AN78&lt;&gt;0,HT_Personalausgaben!AN79/HT_Personalausgaben!AN78,0)</f>
        <v>0</v>
      </c>
      <c r="AO79" s="95">
        <f>IF(HT_Personalausgaben!AO78&lt;&gt;0,HT_Personalausgaben!AO79/HT_Personalausgaben!AO78,0)</f>
        <v>0</v>
      </c>
      <c r="AP79" s="96">
        <f>IF(HT_Personalausgaben!AP78&lt;&gt;0,HT_Personalausgaben!AP79/HT_Personalausgaben!AP78,0)</f>
        <v>0</v>
      </c>
    </row>
    <row r="80" spans="1:42" s="97" customFormat="1" hidden="1" x14ac:dyDescent="0.25">
      <c r="A80" s="93" t="s">
        <v>108</v>
      </c>
      <c r="B80" s="677"/>
      <c r="C80" s="678"/>
      <c r="D80" s="678"/>
      <c r="E80" s="678"/>
      <c r="F80" s="678"/>
      <c r="G80" s="678"/>
      <c r="H80" s="678"/>
      <c r="I80" s="678"/>
      <c r="J80" s="678"/>
      <c r="K80" s="678"/>
      <c r="L80" s="678"/>
      <c r="M80" s="679"/>
      <c r="N80" s="677"/>
      <c r="O80" s="678"/>
      <c r="P80" s="678"/>
      <c r="Q80" s="678"/>
      <c r="R80" s="678"/>
      <c r="S80" s="678"/>
      <c r="T80" s="678"/>
      <c r="U80" s="678"/>
      <c r="V80" s="678"/>
      <c r="W80" s="678"/>
      <c r="X80" s="678"/>
      <c r="Y80" s="680"/>
      <c r="Z80" s="677"/>
      <c r="AA80" s="678"/>
      <c r="AB80" s="678"/>
      <c r="AC80" s="679"/>
      <c r="AD80" s="677"/>
      <c r="AE80" s="678"/>
      <c r="AF80" s="678"/>
      <c r="AG80" s="679"/>
      <c r="AH80" s="681"/>
      <c r="AI80" s="678"/>
      <c r="AJ80" s="678"/>
      <c r="AK80" s="680"/>
      <c r="AL80" s="94">
        <f>IF(HT_Personalausgaben!AL78&lt;&gt;0,HT_Personalausgaben!AL80/HT_Personalausgaben!AL78,0)</f>
        <v>0</v>
      </c>
      <c r="AM80" s="95">
        <f>IF(HT_Personalausgaben!AM78&lt;&gt;0,HT_Personalausgaben!AM80/HT_Personalausgaben!AM78,0)</f>
        <v>0</v>
      </c>
      <c r="AN80" s="95">
        <f>IF(HT_Personalausgaben!AN78&lt;&gt;0,HT_Personalausgaben!AN80/HT_Personalausgaben!AN78,0)</f>
        <v>0</v>
      </c>
      <c r="AO80" s="95">
        <f>IF(HT_Personalausgaben!AO78&lt;&gt;0,HT_Personalausgaben!AO80/HT_Personalausgaben!AO78,0)</f>
        <v>0</v>
      </c>
      <c r="AP80" s="96">
        <f>IF(HT_Personalausgaben!AP78&lt;&gt;0,HT_Personalausgaben!AP80/HT_Personalausgaben!AP78,0)</f>
        <v>0</v>
      </c>
    </row>
    <row r="81" spans="1:42" s="97" customFormat="1" hidden="1" x14ac:dyDescent="0.25">
      <c r="A81" s="93" t="s">
        <v>431</v>
      </c>
      <c r="B81" s="98">
        <f>1-B79-B80</f>
        <v>1</v>
      </c>
      <c r="C81" s="99">
        <f t="shared" ref="C81:AK81" si="19">1-C79-C80</f>
        <v>1</v>
      </c>
      <c r="D81" s="99">
        <f t="shared" si="19"/>
        <v>1</v>
      </c>
      <c r="E81" s="99">
        <f t="shared" si="19"/>
        <v>1</v>
      </c>
      <c r="F81" s="99">
        <f t="shared" si="19"/>
        <v>1</v>
      </c>
      <c r="G81" s="99">
        <f t="shared" si="19"/>
        <v>1</v>
      </c>
      <c r="H81" s="99">
        <f t="shared" si="19"/>
        <v>1</v>
      </c>
      <c r="I81" s="99">
        <f t="shared" si="19"/>
        <v>1</v>
      </c>
      <c r="J81" s="99">
        <f t="shared" si="19"/>
        <v>1</v>
      </c>
      <c r="K81" s="99">
        <f t="shared" si="19"/>
        <v>1</v>
      </c>
      <c r="L81" s="99">
        <f t="shared" si="19"/>
        <v>1</v>
      </c>
      <c r="M81" s="100">
        <f t="shared" si="19"/>
        <v>1</v>
      </c>
      <c r="N81" s="98">
        <f t="shared" si="19"/>
        <v>1</v>
      </c>
      <c r="O81" s="99">
        <f t="shared" si="19"/>
        <v>1</v>
      </c>
      <c r="P81" s="99">
        <f t="shared" si="19"/>
        <v>1</v>
      </c>
      <c r="Q81" s="99">
        <f t="shared" si="19"/>
        <v>1</v>
      </c>
      <c r="R81" s="99">
        <f t="shared" si="19"/>
        <v>1</v>
      </c>
      <c r="S81" s="99">
        <f t="shared" si="19"/>
        <v>1</v>
      </c>
      <c r="T81" s="99">
        <f t="shared" si="19"/>
        <v>1</v>
      </c>
      <c r="U81" s="99">
        <f t="shared" si="19"/>
        <v>1</v>
      </c>
      <c r="V81" s="99">
        <f t="shared" si="19"/>
        <v>1</v>
      </c>
      <c r="W81" s="99">
        <f t="shared" si="19"/>
        <v>1</v>
      </c>
      <c r="X81" s="99">
        <f t="shared" si="19"/>
        <v>1</v>
      </c>
      <c r="Y81" s="100">
        <f t="shared" si="19"/>
        <v>1</v>
      </c>
      <c r="Z81" s="98">
        <f t="shared" si="19"/>
        <v>1</v>
      </c>
      <c r="AA81" s="99">
        <f t="shared" si="19"/>
        <v>1</v>
      </c>
      <c r="AB81" s="99">
        <f t="shared" si="19"/>
        <v>1</v>
      </c>
      <c r="AC81" s="100">
        <f t="shared" si="19"/>
        <v>1</v>
      </c>
      <c r="AD81" s="98">
        <f t="shared" si="19"/>
        <v>1</v>
      </c>
      <c r="AE81" s="99">
        <f t="shared" si="19"/>
        <v>1</v>
      </c>
      <c r="AF81" s="99">
        <f t="shared" si="19"/>
        <v>1</v>
      </c>
      <c r="AG81" s="100">
        <f t="shared" si="19"/>
        <v>1</v>
      </c>
      <c r="AH81" s="98">
        <f t="shared" si="19"/>
        <v>1</v>
      </c>
      <c r="AI81" s="99">
        <f t="shared" si="19"/>
        <v>1</v>
      </c>
      <c r="AJ81" s="99">
        <f t="shared" si="19"/>
        <v>1</v>
      </c>
      <c r="AK81" s="142">
        <f t="shared" si="19"/>
        <v>1</v>
      </c>
      <c r="AL81" s="101">
        <f>IF(HT_Personalausgaben!AL78&lt;&gt;0,HT_Personalausgaben!AL81/HT_Personalausgaben!AL78,0)</f>
        <v>0</v>
      </c>
      <c r="AM81" s="99">
        <f>IF(HT_Personalausgaben!AM78&lt;&gt;0,HT_Personalausgaben!AM81/HT_Personalausgaben!AM78,0)</f>
        <v>0</v>
      </c>
      <c r="AN81" s="99">
        <f>IF(HT_Personalausgaben!AN78&lt;&gt;0,HT_Personalausgaben!AN81/HT_Personalausgaben!AN78,0)</f>
        <v>0</v>
      </c>
      <c r="AO81" s="99">
        <f>IF(HT_Personalausgaben!AO78&lt;&gt;0,HT_Personalausgaben!AO81/HT_Personalausgaben!AO78,0)</f>
        <v>0</v>
      </c>
      <c r="AP81" s="102">
        <f>IF(HT_Personalausgaben!AP78&lt;&gt;0,HT_Personalausgaben!AP81/HT_Personalausgaben!AP78,0)</f>
        <v>0</v>
      </c>
    </row>
    <row r="82" spans="1:42" s="72" customFormat="1" hidden="1" x14ac:dyDescent="0.25">
      <c r="A82" s="670" t="s">
        <v>99</v>
      </c>
      <c r="B82" s="672"/>
      <c r="C82" s="673"/>
      <c r="D82" s="673"/>
      <c r="E82" s="673"/>
      <c r="F82" s="673"/>
      <c r="G82" s="673"/>
      <c r="H82" s="673"/>
      <c r="I82" s="673"/>
      <c r="J82" s="673"/>
      <c r="K82" s="673"/>
      <c r="L82" s="673"/>
      <c r="M82" s="674"/>
      <c r="N82" s="672"/>
      <c r="O82" s="673"/>
      <c r="P82" s="673"/>
      <c r="Q82" s="673"/>
      <c r="R82" s="673"/>
      <c r="S82" s="673"/>
      <c r="T82" s="673"/>
      <c r="U82" s="673"/>
      <c r="V82" s="673"/>
      <c r="W82" s="673"/>
      <c r="X82" s="673"/>
      <c r="Y82" s="675"/>
      <c r="Z82" s="672"/>
      <c r="AA82" s="673"/>
      <c r="AB82" s="673"/>
      <c r="AC82" s="674"/>
      <c r="AD82" s="672"/>
      <c r="AE82" s="673"/>
      <c r="AF82" s="673"/>
      <c r="AG82" s="674"/>
      <c r="AH82" s="676"/>
      <c r="AI82" s="673"/>
      <c r="AJ82" s="673"/>
      <c r="AK82" s="675"/>
      <c r="AL82" s="84">
        <f>SUM(B82:M82)</f>
        <v>0</v>
      </c>
      <c r="AM82" s="83">
        <f>SUM(N82:Y82)</f>
        <v>0</v>
      </c>
      <c r="AN82" s="83">
        <f>SUM(Z82:AC82)</f>
        <v>0</v>
      </c>
      <c r="AO82" s="83">
        <f>SUM(AD82:AG82)</f>
        <v>0</v>
      </c>
      <c r="AP82" s="85">
        <f>SUM(AH82:AK82)</f>
        <v>0</v>
      </c>
    </row>
    <row r="83" spans="1:42" s="97" customFormat="1" hidden="1" x14ac:dyDescent="0.25">
      <c r="A83" s="93" t="s">
        <v>107</v>
      </c>
      <c r="B83" s="677"/>
      <c r="C83" s="678"/>
      <c r="D83" s="678"/>
      <c r="E83" s="678"/>
      <c r="F83" s="678"/>
      <c r="G83" s="678"/>
      <c r="H83" s="678"/>
      <c r="I83" s="678"/>
      <c r="J83" s="678"/>
      <c r="K83" s="678"/>
      <c r="L83" s="678"/>
      <c r="M83" s="679"/>
      <c r="N83" s="677"/>
      <c r="O83" s="678"/>
      <c r="P83" s="678"/>
      <c r="Q83" s="678"/>
      <c r="R83" s="678"/>
      <c r="S83" s="678"/>
      <c r="T83" s="678"/>
      <c r="U83" s="678"/>
      <c r="V83" s="678"/>
      <c r="W83" s="678"/>
      <c r="X83" s="678"/>
      <c r="Y83" s="680"/>
      <c r="Z83" s="677"/>
      <c r="AA83" s="678"/>
      <c r="AB83" s="678"/>
      <c r="AC83" s="679"/>
      <c r="AD83" s="677"/>
      <c r="AE83" s="678"/>
      <c r="AF83" s="678"/>
      <c r="AG83" s="679"/>
      <c r="AH83" s="681"/>
      <c r="AI83" s="678"/>
      <c r="AJ83" s="678"/>
      <c r="AK83" s="680"/>
      <c r="AL83" s="94">
        <f>IF(HT_Personalausgaben!AL82&lt;&gt;0,HT_Personalausgaben!AL83/HT_Personalausgaben!AL82,0)</f>
        <v>0</v>
      </c>
      <c r="AM83" s="95">
        <f>IF(HT_Personalausgaben!AM82&lt;&gt;0,HT_Personalausgaben!AM83/HT_Personalausgaben!AM82,0)</f>
        <v>0</v>
      </c>
      <c r="AN83" s="95">
        <f>IF(HT_Personalausgaben!AN82&lt;&gt;0,HT_Personalausgaben!AN83/HT_Personalausgaben!AN82,0)</f>
        <v>0</v>
      </c>
      <c r="AO83" s="95">
        <f>IF(HT_Personalausgaben!AO82&lt;&gt;0,HT_Personalausgaben!AO83/HT_Personalausgaben!AO82,0)</f>
        <v>0</v>
      </c>
      <c r="AP83" s="96">
        <f>IF(HT_Personalausgaben!AP82&lt;&gt;0,HT_Personalausgaben!AP83/HT_Personalausgaben!AP82,0)</f>
        <v>0</v>
      </c>
    </row>
    <row r="84" spans="1:42" s="97" customFormat="1" hidden="1" x14ac:dyDescent="0.25">
      <c r="A84" s="93" t="s">
        <v>108</v>
      </c>
      <c r="B84" s="677"/>
      <c r="C84" s="678"/>
      <c r="D84" s="678"/>
      <c r="E84" s="678"/>
      <c r="F84" s="678"/>
      <c r="G84" s="678"/>
      <c r="H84" s="678"/>
      <c r="I84" s="678"/>
      <c r="J84" s="678"/>
      <c r="K84" s="678"/>
      <c r="L84" s="678"/>
      <c r="M84" s="679"/>
      <c r="N84" s="677"/>
      <c r="O84" s="678"/>
      <c r="P84" s="678"/>
      <c r="Q84" s="678"/>
      <c r="R84" s="678"/>
      <c r="S84" s="678"/>
      <c r="T84" s="678"/>
      <c r="U84" s="678"/>
      <c r="V84" s="678"/>
      <c r="W84" s="678"/>
      <c r="X84" s="678"/>
      <c r="Y84" s="680"/>
      <c r="Z84" s="677"/>
      <c r="AA84" s="678"/>
      <c r="AB84" s="678"/>
      <c r="AC84" s="679"/>
      <c r="AD84" s="677"/>
      <c r="AE84" s="678"/>
      <c r="AF84" s="678"/>
      <c r="AG84" s="679"/>
      <c r="AH84" s="681"/>
      <c r="AI84" s="678"/>
      <c r="AJ84" s="678"/>
      <c r="AK84" s="680"/>
      <c r="AL84" s="94">
        <f>IF(HT_Personalausgaben!AL82&lt;&gt;0,HT_Personalausgaben!AL84/HT_Personalausgaben!AL82,0)</f>
        <v>0</v>
      </c>
      <c r="AM84" s="95">
        <f>IF(HT_Personalausgaben!AM82&lt;&gt;0,HT_Personalausgaben!AM84/HT_Personalausgaben!AM82,0)</f>
        <v>0</v>
      </c>
      <c r="AN84" s="95">
        <f>IF(HT_Personalausgaben!AN82&lt;&gt;0,HT_Personalausgaben!AN84/HT_Personalausgaben!AN82,0)</f>
        <v>0</v>
      </c>
      <c r="AO84" s="95">
        <f>IF(HT_Personalausgaben!AO82&lt;&gt;0,HT_Personalausgaben!AO84/HT_Personalausgaben!AO82,0)</f>
        <v>0</v>
      </c>
      <c r="AP84" s="96">
        <f>IF(HT_Personalausgaben!AP82&lt;&gt;0,HT_Personalausgaben!AP84/HT_Personalausgaben!AP82,0)</f>
        <v>0</v>
      </c>
    </row>
    <row r="85" spans="1:42" s="97" customFormat="1" hidden="1" x14ac:dyDescent="0.25">
      <c r="A85" s="93" t="s">
        <v>431</v>
      </c>
      <c r="B85" s="98">
        <f>1-B83-B84</f>
        <v>1</v>
      </c>
      <c r="C85" s="99">
        <f t="shared" ref="C85:AK85" si="20">1-C83-C84</f>
        <v>1</v>
      </c>
      <c r="D85" s="99">
        <f t="shared" si="20"/>
        <v>1</v>
      </c>
      <c r="E85" s="99">
        <f t="shared" si="20"/>
        <v>1</v>
      </c>
      <c r="F85" s="99">
        <f t="shared" si="20"/>
        <v>1</v>
      </c>
      <c r="G85" s="99">
        <f t="shared" si="20"/>
        <v>1</v>
      </c>
      <c r="H85" s="99">
        <f t="shared" si="20"/>
        <v>1</v>
      </c>
      <c r="I85" s="99">
        <f t="shared" si="20"/>
        <v>1</v>
      </c>
      <c r="J85" s="99">
        <f t="shared" si="20"/>
        <v>1</v>
      </c>
      <c r="K85" s="99">
        <f t="shared" si="20"/>
        <v>1</v>
      </c>
      <c r="L85" s="99">
        <f t="shared" si="20"/>
        <v>1</v>
      </c>
      <c r="M85" s="100">
        <f t="shared" si="20"/>
        <v>1</v>
      </c>
      <c r="N85" s="98">
        <f t="shared" si="20"/>
        <v>1</v>
      </c>
      <c r="O85" s="99">
        <f t="shared" si="20"/>
        <v>1</v>
      </c>
      <c r="P85" s="99">
        <f t="shared" si="20"/>
        <v>1</v>
      </c>
      <c r="Q85" s="99">
        <f t="shared" si="20"/>
        <v>1</v>
      </c>
      <c r="R85" s="99">
        <f t="shared" si="20"/>
        <v>1</v>
      </c>
      <c r="S85" s="99">
        <f t="shared" si="20"/>
        <v>1</v>
      </c>
      <c r="T85" s="99">
        <f t="shared" si="20"/>
        <v>1</v>
      </c>
      <c r="U85" s="99">
        <f t="shared" si="20"/>
        <v>1</v>
      </c>
      <c r="V85" s="99">
        <f t="shared" si="20"/>
        <v>1</v>
      </c>
      <c r="W85" s="99">
        <f t="shared" si="20"/>
        <v>1</v>
      </c>
      <c r="X85" s="99">
        <f t="shared" si="20"/>
        <v>1</v>
      </c>
      <c r="Y85" s="100">
        <f t="shared" si="20"/>
        <v>1</v>
      </c>
      <c r="Z85" s="98">
        <f t="shared" si="20"/>
        <v>1</v>
      </c>
      <c r="AA85" s="99">
        <f t="shared" si="20"/>
        <v>1</v>
      </c>
      <c r="AB85" s="99">
        <f t="shared" si="20"/>
        <v>1</v>
      </c>
      <c r="AC85" s="100">
        <f t="shared" si="20"/>
        <v>1</v>
      </c>
      <c r="AD85" s="98">
        <f t="shared" si="20"/>
        <v>1</v>
      </c>
      <c r="AE85" s="99">
        <f t="shared" si="20"/>
        <v>1</v>
      </c>
      <c r="AF85" s="99">
        <f t="shared" si="20"/>
        <v>1</v>
      </c>
      <c r="AG85" s="100">
        <f t="shared" si="20"/>
        <v>1</v>
      </c>
      <c r="AH85" s="98">
        <f t="shared" si="20"/>
        <v>1</v>
      </c>
      <c r="AI85" s="99">
        <f t="shared" si="20"/>
        <v>1</v>
      </c>
      <c r="AJ85" s="99">
        <f t="shared" si="20"/>
        <v>1</v>
      </c>
      <c r="AK85" s="142">
        <f t="shared" si="20"/>
        <v>1</v>
      </c>
      <c r="AL85" s="101">
        <f>IF(HT_Personalausgaben!AL82&lt;&gt;0,HT_Personalausgaben!AL85/HT_Personalausgaben!AL82,0)</f>
        <v>0</v>
      </c>
      <c r="AM85" s="99">
        <f>IF(HT_Personalausgaben!AM82&lt;&gt;0,HT_Personalausgaben!AM85/HT_Personalausgaben!AM82,0)</f>
        <v>0</v>
      </c>
      <c r="AN85" s="99">
        <f>IF(HT_Personalausgaben!AN82&lt;&gt;0,HT_Personalausgaben!AN85/HT_Personalausgaben!AN82,0)</f>
        <v>0</v>
      </c>
      <c r="AO85" s="99">
        <f>IF(HT_Personalausgaben!AO82&lt;&gt;0,HT_Personalausgaben!AO85/HT_Personalausgaben!AO82,0)</f>
        <v>0</v>
      </c>
      <c r="AP85" s="102">
        <f>IF(HT_Personalausgaben!AP82&lt;&gt;0,HT_Personalausgaben!AP85/HT_Personalausgaben!AP82,0)</f>
        <v>0</v>
      </c>
    </row>
    <row r="86" spans="1:42" s="72" customFormat="1" hidden="1" x14ac:dyDescent="0.25">
      <c r="A86" s="670" t="s">
        <v>99</v>
      </c>
      <c r="B86" s="672"/>
      <c r="C86" s="673"/>
      <c r="D86" s="673"/>
      <c r="E86" s="673"/>
      <c r="F86" s="673"/>
      <c r="G86" s="673"/>
      <c r="H86" s="673"/>
      <c r="I86" s="673"/>
      <c r="J86" s="673"/>
      <c r="K86" s="673"/>
      <c r="L86" s="673"/>
      <c r="M86" s="674"/>
      <c r="N86" s="672"/>
      <c r="O86" s="673"/>
      <c r="P86" s="673"/>
      <c r="Q86" s="673"/>
      <c r="R86" s="673"/>
      <c r="S86" s="673"/>
      <c r="T86" s="673"/>
      <c r="U86" s="673"/>
      <c r="V86" s="673"/>
      <c r="W86" s="673"/>
      <c r="X86" s="673"/>
      <c r="Y86" s="675"/>
      <c r="Z86" s="672"/>
      <c r="AA86" s="673"/>
      <c r="AB86" s="673"/>
      <c r="AC86" s="674"/>
      <c r="AD86" s="672"/>
      <c r="AE86" s="673"/>
      <c r="AF86" s="673"/>
      <c r="AG86" s="674"/>
      <c r="AH86" s="676"/>
      <c r="AI86" s="673"/>
      <c r="AJ86" s="673"/>
      <c r="AK86" s="675"/>
      <c r="AL86" s="84">
        <f>SUM(B86:M86)</f>
        <v>0</v>
      </c>
      <c r="AM86" s="83">
        <f>SUM(N86:Y86)</f>
        <v>0</v>
      </c>
      <c r="AN86" s="83">
        <f>SUM(Z86:AC86)</f>
        <v>0</v>
      </c>
      <c r="AO86" s="83">
        <f>SUM(AD86:AG86)</f>
        <v>0</v>
      </c>
      <c r="AP86" s="85">
        <f>SUM(AH86:AK86)</f>
        <v>0</v>
      </c>
    </row>
    <row r="87" spans="1:42" s="97" customFormat="1" hidden="1" x14ac:dyDescent="0.25">
      <c r="A87" s="93" t="s">
        <v>107</v>
      </c>
      <c r="B87" s="677"/>
      <c r="C87" s="678"/>
      <c r="D87" s="678"/>
      <c r="E87" s="678"/>
      <c r="F87" s="678"/>
      <c r="G87" s="678"/>
      <c r="H87" s="678"/>
      <c r="I87" s="678"/>
      <c r="J87" s="678"/>
      <c r="K87" s="678"/>
      <c r="L87" s="678"/>
      <c r="M87" s="679"/>
      <c r="N87" s="677"/>
      <c r="O87" s="678"/>
      <c r="P87" s="678"/>
      <c r="Q87" s="678"/>
      <c r="R87" s="678"/>
      <c r="S87" s="678"/>
      <c r="T87" s="678"/>
      <c r="U87" s="678"/>
      <c r="V87" s="678"/>
      <c r="W87" s="678"/>
      <c r="X87" s="678"/>
      <c r="Y87" s="680"/>
      <c r="Z87" s="677"/>
      <c r="AA87" s="678"/>
      <c r="AB87" s="678"/>
      <c r="AC87" s="679"/>
      <c r="AD87" s="677"/>
      <c r="AE87" s="678"/>
      <c r="AF87" s="678"/>
      <c r="AG87" s="679"/>
      <c r="AH87" s="681"/>
      <c r="AI87" s="678"/>
      <c r="AJ87" s="678"/>
      <c r="AK87" s="680"/>
      <c r="AL87" s="94">
        <f>IF(HT_Personalausgaben!AL86&lt;&gt;0,HT_Personalausgaben!AL87/HT_Personalausgaben!AL86,0)</f>
        <v>0</v>
      </c>
      <c r="AM87" s="95">
        <f>IF(HT_Personalausgaben!AM86&lt;&gt;0,HT_Personalausgaben!AM87/HT_Personalausgaben!AM86,0)</f>
        <v>0</v>
      </c>
      <c r="AN87" s="95">
        <f>IF(HT_Personalausgaben!AN86&lt;&gt;0,HT_Personalausgaben!AN87/HT_Personalausgaben!AN86,0)</f>
        <v>0</v>
      </c>
      <c r="AO87" s="95">
        <f>IF(HT_Personalausgaben!AO86&lt;&gt;0,HT_Personalausgaben!AO87/HT_Personalausgaben!AO86,0)</f>
        <v>0</v>
      </c>
      <c r="AP87" s="96">
        <f>IF(HT_Personalausgaben!AP86&lt;&gt;0,HT_Personalausgaben!AP87/HT_Personalausgaben!AP86,0)</f>
        <v>0</v>
      </c>
    </row>
    <row r="88" spans="1:42" s="97" customFormat="1" hidden="1" x14ac:dyDescent="0.25">
      <c r="A88" s="93" t="s">
        <v>108</v>
      </c>
      <c r="B88" s="677"/>
      <c r="C88" s="678"/>
      <c r="D88" s="678"/>
      <c r="E88" s="678"/>
      <c r="F88" s="678"/>
      <c r="G88" s="678"/>
      <c r="H88" s="678"/>
      <c r="I88" s="678"/>
      <c r="J88" s="678"/>
      <c r="K88" s="678"/>
      <c r="L88" s="678"/>
      <c r="M88" s="679"/>
      <c r="N88" s="677"/>
      <c r="O88" s="678"/>
      <c r="P88" s="678"/>
      <c r="Q88" s="678"/>
      <c r="R88" s="678"/>
      <c r="S88" s="678"/>
      <c r="T88" s="678"/>
      <c r="U88" s="678"/>
      <c r="V88" s="678"/>
      <c r="W88" s="678"/>
      <c r="X88" s="678"/>
      <c r="Y88" s="680"/>
      <c r="Z88" s="677"/>
      <c r="AA88" s="678"/>
      <c r="AB88" s="678"/>
      <c r="AC88" s="679"/>
      <c r="AD88" s="677"/>
      <c r="AE88" s="678"/>
      <c r="AF88" s="678"/>
      <c r="AG88" s="679"/>
      <c r="AH88" s="681"/>
      <c r="AI88" s="678"/>
      <c r="AJ88" s="678"/>
      <c r="AK88" s="680"/>
      <c r="AL88" s="94">
        <f>IF(HT_Personalausgaben!AL86&lt;&gt;0,HT_Personalausgaben!AL88/HT_Personalausgaben!AL86,0)</f>
        <v>0</v>
      </c>
      <c r="AM88" s="95">
        <f>IF(HT_Personalausgaben!AM86&lt;&gt;0,HT_Personalausgaben!AM88/HT_Personalausgaben!AM86,0)</f>
        <v>0</v>
      </c>
      <c r="AN88" s="95">
        <f>IF(HT_Personalausgaben!AN86&lt;&gt;0,HT_Personalausgaben!AN88/HT_Personalausgaben!AN86,0)</f>
        <v>0</v>
      </c>
      <c r="AO88" s="95">
        <f>IF(HT_Personalausgaben!AO86&lt;&gt;0,HT_Personalausgaben!AO88/HT_Personalausgaben!AO86,0)</f>
        <v>0</v>
      </c>
      <c r="AP88" s="96">
        <f>IF(HT_Personalausgaben!AP86&lt;&gt;0,HT_Personalausgaben!AP88/HT_Personalausgaben!AP86,0)</f>
        <v>0</v>
      </c>
    </row>
    <row r="89" spans="1:42" s="97" customFormat="1" hidden="1" x14ac:dyDescent="0.25">
      <c r="A89" s="93" t="s">
        <v>431</v>
      </c>
      <c r="B89" s="98">
        <f>1-B87-B88</f>
        <v>1</v>
      </c>
      <c r="C89" s="99">
        <f t="shared" ref="C89:AK89" si="21">1-C87-C88</f>
        <v>1</v>
      </c>
      <c r="D89" s="99">
        <f t="shared" si="21"/>
        <v>1</v>
      </c>
      <c r="E89" s="99">
        <f t="shared" si="21"/>
        <v>1</v>
      </c>
      <c r="F89" s="99">
        <f t="shared" si="21"/>
        <v>1</v>
      </c>
      <c r="G89" s="99">
        <f t="shared" si="21"/>
        <v>1</v>
      </c>
      <c r="H89" s="99">
        <f t="shared" si="21"/>
        <v>1</v>
      </c>
      <c r="I89" s="99">
        <f t="shared" si="21"/>
        <v>1</v>
      </c>
      <c r="J89" s="99">
        <f t="shared" si="21"/>
        <v>1</v>
      </c>
      <c r="K89" s="99">
        <f t="shared" si="21"/>
        <v>1</v>
      </c>
      <c r="L89" s="99">
        <f t="shared" si="21"/>
        <v>1</v>
      </c>
      <c r="M89" s="100">
        <f t="shared" si="21"/>
        <v>1</v>
      </c>
      <c r="N89" s="98">
        <f t="shared" si="21"/>
        <v>1</v>
      </c>
      <c r="O89" s="99">
        <f t="shared" si="21"/>
        <v>1</v>
      </c>
      <c r="P89" s="99">
        <f t="shared" si="21"/>
        <v>1</v>
      </c>
      <c r="Q89" s="99">
        <f t="shared" si="21"/>
        <v>1</v>
      </c>
      <c r="R89" s="99">
        <f t="shared" si="21"/>
        <v>1</v>
      </c>
      <c r="S89" s="99">
        <f t="shared" si="21"/>
        <v>1</v>
      </c>
      <c r="T89" s="99">
        <f t="shared" si="21"/>
        <v>1</v>
      </c>
      <c r="U89" s="99">
        <f t="shared" si="21"/>
        <v>1</v>
      </c>
      <c r="V89" s="99">
        <f t="shared" si="21"/>
        <v>1</v>
      </c>
      <c r="W89" s="99">
        <f t="shared" si="21"/>
        <v>1</v>
      </c>
      <c r="X89" s="99">
        <f t="shared" si="21"/>
        <v>1</v>
      </c>
      <c r="Y89" s="100">
        <f t="shared" si="21"/>
        <v>1</v>
      </c>
      <c r="Z89" s="98">
        <f t="shared" si="21"/>
        <v>1</v>
      </c>
      <c r="AA89" s="99">
        <f t="shared" si="21"/>
        <v>1</v>
      </c>
      <c r="AB89" s="99">
        <f t="shared" si="21"/>
        <v>1</v>
      </c>
      <c r="AC89" s="100">
        <f t="shared" si="21"/>
        <v>1</v>
      </c>
      <c r="AD89" s="98">
        <f t="shared" si="21"/>
        <v>1</v>
      </c>
      <c r="AE89" s="99">
        <f t="shared" si="21"/>
        <v>1</v>
      </c>
      <c r="AF89" s="99">
        <f t="shared" si="21"/>
        <v>1</v>
      </c>
      <c r="AG89" s="100">
        <f t="shared" si="21"/>
        <v>1</v>
      </c>
      <c r="AH89" s="98">
        <f t="shared" si="21"/>
        <v>1</v>
      </c>
      <c r="AI89" s="99">
        <f t="shared" si="21"/>
        <v>1</v>
      </c>
      <c r="AJ89" s="99">
        <f t="shared" si="21"/>
        <v>1</v>
      </c>
      <c r="AK89" s="142">
        <f t="shared" si="21"/>
        <v>1</v>
      </c>
      <c r="AL89" s="101">
        <f>IF(HT_Personalausgaben!AL86&lt;&gt;0,HT_Personalausgaben!AL89/HT_Personalausgaben!AL86,0)</f>
        <v>0</v>
      </c>
      <c r="AM89" s="99">
        <f>IF(HT_Personalausgaben!AM86&lt;&gt;0,HT_Personalausgaben!AM89/HT_Personalausgaben!AM86,0)</f>
        <v>0</v>
      </c>
      <c r="AN89" s="99">
        <f>IF(HT_Personalausgaben!AN86&lt;&gt;0,HT_Personalausgaben!AN89/HT_Personalausgaben!AN86,0)</f>
        <v>0</v>
      </c>
      <c r="AO89" s="99">
        <f>IF(HT_Personalausgaben!AO86&lt;&gt;0,HT_Personalausgaben!AO89/HT_Personalausgaben!AO86,0)</f>
        <v>0</v>
      </c>
      <c r="AP89" s="102">
        <f>IF(HT_Personalausgaben!AP86&lt;&gt;0,HT_Personalausgaben!AP89/HT_Personalausgaben!AP86,0)</f>
        <v>0</v>
      </c>
    </row>
    <row r="90" spans="1:42" s="72" customFormat="1" hidden="1" x14ac:dyDescent="0.25">
      <c r="A90" s="671" t="s">
        <v>99</v>
      </c>
      <c r="B90" s="682"/>
      <c r="C90" s="683"/>
      <c r="D90" s="683"/>
      <c r="E90" s="683"/>
      <c r="F90" s="683"/>
      <c r="G90" s="683"/>
      <c r="H90" s="683"/>
      <c r="I90" s="683"/>
      <c r="J90" s="683"/>
      <c r="K90" s="683"/>
      <c r="L90" s="683"/>
      <c r="M90" s="684"/>
      <c r="N90" s="682"/>
      <c r="O90" s="683"/>
      <c r="P90" s="683"/>
      <c r="Q90" s="683"/>
      <c r="R90" s="683"/>
      <c r="S90" s="683"/>
      <c r="T90" s="683"/>
      <c r="U90" s="683"/>
      <c r="V90" s="683"/>
      <c r="W90" s="683"/>
      <c r="X90" s="683"/>
      <c r="Y90" s="685"/>
      <c r="Z90" s="682"/>
      <c r="AA90" s="683"/>
      <c r="AB90" s="683"/>
      <c r="AC90" s="684"/>
      <c r="AD90" s="682"/>
      <c r="AE90" s="683"/>
      <c r="AF90" s="683"/>
      <c r="AG90" s="684"/>
      <c r="AH90" s="686"/>
      <c r="AI90" s="683"/>
      <c r="AJ90" s="683"/>
      <c r="AK90" s="685"/>
      <c r="AL90" s="84">
        <f>SUM(B90:M90)</f>
        <v>0</v>
      </c>
      <c r="AM90" s="83">
        <f>SUM(N90:Y90)</f>
        <v>0</v>
      </c>
      <c r="AN90" s="83">
        <f>SUM(Z90:AC90)</f>
        <v>0</v>
      </c>
      <c r="AO90" s="83">
        <f>SUM(AD90:AG90)</f>
        <v>0</v>
      </c>
      <c r="AP90" s="85">
        <f>SUM(AH90:AK90)</f>
        <v>0</v>
      </c>
    </row>
    <row r="91" spans="1:42" s="97" customFormat="1" hidden="1" x14ac:dyDescent="0.25">
      <c r="A91" s="93" t="s">
        <v>107</v>
      </c>
      <c r="B91" s="677"/>
      <c r="C91" s="678"/>
      <c r="D91" s="678"/>
      <c r="E91" s="678"/>
      <c r="F91" s="678"/>
      <c r="G91" s="678"/>
      <c r="H91" s="678"/>
      <c r="I91" s="678"/>
      <c r="J91" s="678"/>
      <c r="K91" s="678"/>
      <c r="L91" s="678"/>
      <c r="M91" s="679"/>
      <c r="N91" s="677"/>
      <c r="O91" s="678"/>
      <c r="P91" s="678"/>
      <c r="Q91" s="678"/>
      <c r="R91" s="678"/>
      <c r="S91" s="678"/>
      <c r="T91" s="678"/>
      <c r="U91" s="678"/>
      <c r="V91" s="678"/>
      <c r="W91" s="678"/>
      <c r="X91" s="678"/>
      <c r="Y91" s="680"/>
      <c r="Z91" s="677"/>
      <c r="AA91" s="678"/>
      <c r="AB91" s="678"/>
      <c r="AC91" s="679"/>
      <c r="AD91" s="677"/>
      <c r="AE91" s="678"/>
      <c r="AF91" s="678"/>
      <c r="AG91" s="679"/>
      <c r="AH91" s="681"/>
      <c r="AI91" s="678"/>
      <c r="AJ91" s="678"/>
      <c r="AK91" s="680"/>
      <c r="AL91" s="94">
        <f>IF(HT_Personalausgaben!AL90&lt;&gt;0,HT_Personalausgaben!AL91/HT_Personalausgaben!AL90,0)</f>
        <v>0</v>
      </c>
      <c r="AM91" s="95">
        <f>IF(HT_Personalausgaben!AM90&lt;&gt;0,HT_Personalausgaben!AM91/HT_Personalausgaben!AM90,0)</f>
        <v>0</v>
      </c>
      <c r="AN91" s="95">
        <f>IF(HT_Personalausgaben!AN90&lt;&gt;0,HT_Personalausgaben!AN91/HT_Personalausgaben!AN90,0)</f>
        <v>0</v>
      </c>
      <c r="AO91" s="95">
        <f>IF(HT_Personalausgaben!AO90&lt;&gt;0,HT_Personalausgaben!AO91/HT_Personalausgaben!AO90,0)</f>
        <v>0</v>
      </c>
      <c r="AP91" s="96">
        <f>IF(HT_Personalausgaben!AP90&lt;&gt;0,HT_Personalausgaben!AP91/HT_Personalausgaben!AP90,0)</f>
        <v>0</v>
      </c>
    </row>
    <row r="92" spans="1:42" s="97" customFormat="1" hidden="1" x14ac:dyDescent="0.25">
      <c r="A92" s="93" t="s">
        <v>108</v>
      </c>
      <c r="B92" s="677"/>
      <c r="C92" s="678"/>
      <c r="D92" s="678"/>
      <c r="E92" s="678"/>
      <c r="F92" s="678"/>
      <c r="G92" s="678"/>
      <c r="H92" s="678"/>
      <c r="I92" s="678"/>
      <c r="J92" s="678"/>
      <c r="K92" s="678"/>
      <c r="L92" s="678"/>
      <c r="M92" s="679"/>
      <c r="N92" s="677"/>
      <c r="O92" s="678"/>
      <c r="P92" s="678"/>
      <c r="Q92" s="678"/>
      <c r="R92" s="678"/>
      <c r="S92" s="678"/>
      <c r="T92" s="678"/>
      <c r="U92" s="678"/>
      <c r="V92" s="678"/>
      <c r="W92" s="678"/>
      <c r="X92" s="678"/>
      <c r="Y92" s="680"/>
      <c r="Z92" s="677"/>
      <c r="AA92" s="678"/>
      <c r="AB92" s="678"/>
      <c r="AC92" s="679"/>
      <c r="AD92" s="677"/>
      <c r="AE92" s="678"/>
      <c r="AF92" s="678"/>
      <c r="AG92" s="679"/>
      <c r="AH92" s="681"/>
      <c r="AI92" s="678"/>
      <c r="AJ92" s="678"/>
      <c r="AK92" s="680"/>
      <c r="AL92" s="94">
        <f>IF(HT_Personalausgaben!AL90&lt;&gt;0,HT_Personalausgaben!AL92/HT_Personalausgaben!AL90,0)</f>
        <v>0</v>
      </c>
      <c r="AM92" s="95">
        <f>IF(HT_Personalausgaben!AM90&lt;&gt;0,HT_Personalausgaben!AM92/HT_Personalausgaben!AM90,0)</f>
        <v>0</v>
      </c>
      <c r="AN92" s="95">
        <f>IF(HT_Personalausgaben!AN90&lt;&gt;0,HT_Personalausgaben!AN92/HT_Personalausgaben!AN90,0)</f>
        <v>0</v>
      </c>
      <c r="AO92" s="95">
        <f>IF(HT_Personalausgaben!AO90&lt;&gt;0,HT_Personalausgaben!AO92/HT_Personalausgaben!AO90,0)</f>
        <v>0</v>
      </c>
      <c r="AP92" s="96">
        <f>IF(HT_Personalausgaben!AP90&lt;&gt;0,HT_Personalausgaben!AP92/HT_Personalausgaben!AP90,0)</f>
        <v>0</v>
      </c>
    </row>
    <row r="93" spans="1:42" s="97" customFormat="1" ht="13.5" hidden="1" thickBot="1" x14ac:dyDescent="0.3">
      <c r="A93" s="160" t="s">
        <v>431</v>
      </c>
      <c r="B93" s="103">
        <f>1-B91-B92</f>
        <v>1</v>
      </c>
      <c r="C93" s="104">
        <f t="shared" ref="C93:AK93" si="22">1-C91-C92</f>
        <v>1</v>
      </c>
      <c r="D93" s="104">
        <f t="shared" si="22"/>
        <v>1</v>
      </c>
      <c r="E93" s="104">
        <f t="shared" si="22"/>
        <v>1</v>
      </c>
      <c r="F93" s="104">
        <f t="shared" si="22"/>
        <v>1</v>
      </c>
      <c r="G93" s="104">
        <f t="shared" si="22"/>
        <v>1</v>
      </c>
      <c r="H93" s="104">
        <f t="shared" si="22"/>
        <v>1</v>
      </c>
      <c r="I93" s="104">
        <f t="shared" si="22"/>
        <v>1</v>
      </c>
      <c r="J93" s="104">
        <f t="shared" si="22"/>
        <v>1</v>
      </c>
      <c r="K93" s="104">
        <f t="shared" si="22"/>
        <v>1</v>
      </c>
      <c r="L93" s="104">
        <f t="shared" si="22"/>
        <v>1</v>
      </c>
      <c r="M93" s="105">
        <f t="shared" si="22"/>
        <v>1</v>
      </c>
      <c r="N93" s="103">
        <f t="shared" si="22"/>
        <v>1</v>
      </c>
      <c r="O93" s="104">
        <f t="shared" si="22"/>
        <v>1</v>
      </c>
      <c r="P93" s="104">
        <f t="shared" si="22"/>
        <v>1</v>
      </c>
      <c r="Q93" s="104">
        <f t="shared" si="22"/>
        <v>1</v>
      </c>
      <c r="R93" s="104">
        <f t="shared" si="22"/>
        <v>1</v>
      </c>
      <c r="S93" s="104">
        <f t="shared" si="22"/>
        <v>1</v>
      </c>
      <c r="T93" s="104">
        <f t="shared" si="22"/>
        <v>1</v>
      </c>
      <c r="U93" s="104">
        <f t="shared" si="22"/>
        <v>1</v>
      </c>
      <c r="V93" s="104">
        <f t="shared" si="22"/>
        <v>1</v>
      </c>
      <c r="W93" s="104">
        <f t="shared" si="22"/>
        <v>1</v>
      </c>
      <c r="X93" s="104">
        <f t="shared" si="22"/>
        <v>1</v>
      </c>
      <c r="Y93" s="105">
        <f t="shared" si="22"/>
        <v>1</v>
      </c>
      <c r="Z93" s="103">
        <f t="shared" si="22"/>
        <v>1</v>
      </c>
      <c r="AA93" s="104">
        <f t="shared" si="22"/>
        <v>1</v>
      </c>
      <c r="AB93" s="104">
        <f t="shared" si="22"/>
        <v>1</v>
      </c>
      <c r="AC93" s="105">
        <f t="shared" si="22"/>
        <v>1</v>
      </c>
      <c r="AD93" s="103">
        <f t="shared" si="22"/>
        <v>1</v>
      </c>
      <c r="AE93" s="104">
        <f t="shared" si="22"/>
        <v>1</v>
      </c>
      <c r="AF93" s="104">
        <f t="shared" si="22"/>
        <v>1</v>
      </c>
      <c r="AG93" s="105">
        <f t="shared" si="22"/>
        <v>1</v>
      </c>
      <c r="AH93" s="103">
        <f t="shared" si="22"/>
        <v>1</v>
      </c>
      <c r="AI93" s="104">
        <f t="shared" si="22"/>
        <v>1</v>
      </c>
      <c r="AJ93" s="104">
        <f t="shared" si="22"/>
        <v>1</v>
      </c>
      <c r="AK93" s="143">
        <f t="shared" si="22"/>
        <v>1</v>
      </c>
      <c r="AL93" s="101">
        <f>IF(HT_Personalausgaben!AL90&lt;&gt;0,HT_Personalausgaben!AL93/HT_Personalausgaben!AL90,0)</f>
        <v>0</v>
      </c>
      <c r="AM93" s="99">
        <f>IF(HT_Personalausgaben!AM90&lt;&gt;0,HT_Personalausgaben!AM93/HT_Personalausgaben!AM90,0)</f>
        <v>0</v>
      </c>
      <c r="AN93" s="99">
        <f>IF(HT_Personalausgaben!AN90&lt;&gt;0,HT_Personalausgaben!AN93/HT_Personalausgaben!AN90,0)</f>
        <v>0</v>
      </c>
      <c r="AO93" s="99">
        <f>IF(HT_Personalausgaben!AO90&lt;&gt;0,HT_Personalausgaben!AO93/HT_Personalausgaben!AO90,0)</f>
        <v>0</v>
      </c>
      <c r="AP93" s="102">
        <f>IF(HT_Personalausgaben!AP90&lt;&gt;0,HT_Personalausgaben!AP93/HT_Personalausgaben!AP90,0)</f>
        <v>0</v>
      </c>
    </row>
    <row r="94" spans="1:42" s="72" customFormat="1" x14ac:dyDescent="0.25">
      <c r="A94" s="162" t="s">
        <v>106</v>
      </c>
      <c r="B94" s="165">
        <f>B54+B58+B62+B66+B70+B74+B78+B82+B86+B90</f>
        <v>0</v>
      </c>
      <c r="C94" s="145">
        <f t="shared" ref="C94:AP94" si="23">C54+C58+C62+C66+C70+C74+C78+C82+C86+C90</f>
        <v>0</v>
      </c>
      <c r="D94" s="145">
        <f t="shared" si="23"/>
        <v>0</v>
      </c>
      <c r="E94" s="145">
        <f t="shared" si="23"/>
        <v>0</v>
      </c>
      <c r="F94" s="145">
        <f t="shared" si="23"/>
        <v>0</v>
      </c>
      <c r="G94" s="145">
        <f t="shared" si="23"/>
        <v>0</v>
      </c>
      <c r="H94" s="145">
        <f t="shared" si="23"/>
        <v>0</v>
      </c>
      <c r="I94" s="145">
        <f t="shared" si="23"/>
        <v>0</v>
      </c>
      <c r="J94" s="145">
        <f t="shared" si="23"/>
        <v>0</v>
      </c>
      <c r="K94" s="145">
        <f t="shared" si="23"/>
        <v>0</v>
      </c>
      <c r="L94" s="145">
        <f t="shared" si="23"/>
        <v>0</v>
      </c>
      <c r="M94" s="146">
        <f t="shared" si="23"/>
        <v>0</v>
      </c>
      <c r="N94" s="165">
        <f t="shared" si="23"/>
        <v>0</v>
      </c>
      <c r="O94" s="145">
        <f t="shared" si="23"/>
        <v>0</v>
      </c>
      <c r="P94" s="145">
        <f t="shared" si="23"/>
        <v>0</v>
      </c>
      <c r="Q94" s="145">
        <f t="shared" si="23"/>
        <v>0</v>
      </c>
      <c r="R94" s="145">
        <f t="shared" si="23"/>
        <v>0</v>
      </c>
      <c r="S94" s="145">
        <f t="shared" si="23"/>
        <v>0</v>
      </c>
      <c r="T94" s="145">
        <f t="shared" si="23"/>
        <v>0</v>
      </c>
      <c r="U94" s="145">
        <f t="shared" si="23"/>
        <v>0</v>
      </c>
      <c r="V94" s="145">
        <f t="shared" si="23"/>
        <v>0</v>
      </c>
      <c r="W94" s="145">
        <f t="shared" si="23"/>
        <v>0</v>
      </c>
      <c r="X94" s="145">
        <f t="shared" si="23"/>
        <v>0</v>
      </c>
      <c r="Y94" s="146">
        <f t="shared" si="23"/>
        <v>0</v>
      </c>
      <c r="Z94" s="165">
        <f t="shared" si="23"/>
        <v>0</v>
      </c>
      <c r="AA94" s="145">
        <f t="shared" si="23"/>
        <v>0</v>
      </c>
      <c r="AB94" s="145">
        <f t="shared" si="23"/>
        <v>0</v>
      </c>
      <c r="AC94" s="146">
        <f t="shared" si="23"/>
        <v>0</v>
      </c>
      <c r="AD94" s="165">
        <f t="shared" si="23"/>
        <v>0</v>
      </c>
      <c r="AE94" s="145">
        <f t="shared" si="23"/>
        <v>0</v>
      </c>
      <c r="AF94" s="145">
        <f t="shared" si="23"/>
        <v>0</v>
      </c>
      <c r="AG94" s="146">
        <f t="shared" si="23"/>
        <v>0</v>
      </c>
      <c r="AH94" s="165">
        <f t="shared" si="23"/>
        <v>0</v>
      </c>
      <c r="AI94" s="145">
        <f t="shared" si="23"/>
        <v>0</v>
      </c>
      <c r="AJ94" s="145">
        <f t="shared" si="23"/>
        <v>0</v>
      </c>
      <c r="AK94" s="146">
        <f t="shared" si="23"/>
        <v>0</v>
      </c>
      <c r="AL94" s="165">
        <f t="shared" si="23"/>
        <v>0</v>
      </c>
      <c r="AM94" s="145">
        <f t="shared" si="23"/>
        <v>0</v>
      </c>
      <c r="AN94" s="145">
        <f t="shared" si="23"/>
        <v>0</v>
      </c>
      <c r="AO94" s="145">
        <f t="shared" si="23"/>
        <v>0</v>
      </c>
      <c r="AP94" s="146">
        <f t="shared" si="23"/>
        <v>0</v>
      </c>
    </row>
    <row r="95" spans="1:42" s="72" customFormat="1" x14ac:dyDescent="0.25">
      <c r="A95" s="93" t="s">
        <v>107</v>
      </c>
      <c r="B95" s="94">
        <f>IF(HT_Personalausgaben!B94&lt;&gt;0,HT_Personalausgaben!B95/HT_Personalausgaben!B94,0)</f>
        <v>0</v>
      </c>
      <c r="C95" s="95">
        <f>IF(HT_Personalausgaben!C94&lt;&gt;0,HT_Personalausgaben!C95/HT_Personalausgaben!C94,0)</f>
        <v>0</v>
      </c>
      <c r="D95" s="95">
        <f>IF(HT_Personalausgaben!D94&lt;&gt;0,HT_Personalausgaben!D95/HT_Personalausgaben!D94,0)</f>
        <v>0</v>
      </c>
      <c r="E95" s="95">
        <f>IF(HT_Personalausgaben!E94&lt;&gt;0,HT_Personalausgaben!E95/HT_Personalausgaben!E94,0)</f>
        <v>0</v>
      </c>
      <c r="F95" s="95">
        <f>IF(HT_Personalausgaben!F94&lt;&gt;0,HT_Personalausgaben!F95/HT_Personalausgaben!F94,0)</f>
        <v>0</v>
      </c>
      <c r="G95" s="95">
        <f>IF(HT_Personalausgaben!G94&lt;&gt;0,HT_Personalausgaben!G95/HT_Personalausgaben!G94,0)</f>
        <v>0</v>
      </c>
      <c r="H95" s="95">
        <f>IF(HT_Personalausgaben!H94&lt;&gt;0,HT_Personalausgaben!H95/HT_Personalausgaben!H94,0)</f>
        <v>0</v>
      </c>
      <c r="I95" s="95">
        <f>IF(HT_Personalausgaben!I94&lt;&gt;0,HT_Personalausgaben!I95/HT_Personalausgaben!I94,0)</f>
        <v>0</v>
      </c>
      <c r="J95" s="95">
        <f>IF(HT_Personalausgaben!J94&lt;&gt;0,HT_Personalausgaben!J95/HT_Personalausgaben!J94,0)</f>
        <v>0</v>
      </c>
      <c r="K95" s="95">
        <f>IF(HT_Personalausgaben!K94&lt;&gt;0,HT_Personalausgaben!K95/HT_Personalausgaben!K94,0)</f>
        <v>0</v>
      </c>
      <c r="L95" s="95">
        <f>IF(HT_Personalausgaben!L94&lt;&gt;0,HT_Personalausgaben!L95/HT_Personalausgaben!L94,0)</f>
        <v>0</v>
      </c>
      <c r="M95" s="96">
        <f>IF(HT_Personalausgaben!M94&lt;&gt;0,HT_Personalausgaben!M95/HT_Personalausgaben!M94,0)</f>
        <v>0</v>
      </c>
      <c r="N95" s="94">
        <f>IF(HT_Personalausgaben!N94&lt;&gt;0,HT_Personalausgaben!N95/HT_Personalausgaben!N94,0)</f>
        <v>0</v>
      </c>
      <c r="O95" s="95">
        <f>IF(HT_Personalausgaben!O94&lt;&gt;0,HT_Personalausgaben!O95/HT_Personalausgaben!O94,0)</f>
        <v>0</v>
      </c>
      <c r="P95" s="95">
        <f>IF(HT_Personalausgaben!P94&lt;&gt;0,HT_Personalausgaben!P95/HT_Personalausgaben!P94,0)</f>
        <v>0</v>
      </c>
      <c r="Q95" s="95">
        <f>IF(HT_Personalausgaben!Q94&lt;&gt;0,HT_Personalausgaben!Q95/HT_Personalausgaben!Q94,0)</f>
        <v>0</v>
      </c>
      <c r="R95" s="95">
        <f>IF(HT_Personalausgaben!R94&lt;&gt;0,HT_Personalausgaben!R95/HT_Personalausgaben!R94,0)</f>
        <v>0</v>
      </c>
      <c r="S95" s="95">
        <f>IF(HT_Personalausgaben!S94&lt;&gt;0,HT_Personalausgaben!S95/HT_Personalausgaben!S94,0)</f>
        <v>0</v>
      </c>
      <c r="T95" s="95">
        <f>IF(HT_Personalausgaben!T94&lt;&gt;0,HT_Personalausgaben!T95/HT_Personalausgaben!T94,0)</f>
        <v>0</v>
      </c>
      <c r="U95" s="95">
        <f>IF(HT_Personalausgaben!U94&lt;&gt;0,HT_Personalausgaben!U95/HT_Personalausgaben!U94,0)</f>
        <v>0</v>
      </c>
      <c r="V95" s="95">
        <f>IF(HT_Personalausgaben!V94&lt;&gt;0,HT_Personalausgaben!V95/HT_Personalausgaben!V94,0)</f>
        <v>0</v>
      </c>
      <c r="W95" s="95">
        <f>IF(HT_Personalausgaben!W94&lt;&gt;0,HT_Personalausgaben!W95/HT_Personalausgaben!W94,0)</f>
        <v>0</v>
      </c>
      <c r="X95" s="95">
        <f>IF(HT_Personalausgaben!X94&lt;&gt;0,HT_Personalausgaben!X95/HT_Personalausgaben!X94,0)</f>
        <v>0</v>
      </c>
      <c r="Y95" s="96">
        <f>IF(HT_Personalausgaben!Y94&lt;&gt;0,HT_Personalausgaben!Y95/HT_Personalausgaben!Y94,0)</f>
        <v>0</v>
      </c>
      <c r="Z95" s="94">
        <f>IF(HT_Personalausgaben!Z94&lt;&gt;0,HT_Personalausgaben!Z95/HT_Personalausgaben!Z94,0)</f>
        <v>0</v>
      </c>
      <c r="AA95" s="95">
        <f>IF(HT_Personalausgaben!AA94&lt;&gt;0,HT_Personalausgaben!AA95/HT_Personalausgaben!AA94,0)</f>
        <v>0</v>
      </c>
      <c r="AB95" s="95">
        <f>IF(HT_Personalausgaben!AB94&lt;&gt;0,HT_Personalausgaben!AB95/HT_Personalausgaben!AB94,0)</f>
        <v>0</v>
      </c>
      <c r="AC95" s="96">
        <f>IF(HT_Personalausgaben!AC94&lt;&gt;0,HT_Personalausgaben!AC95/HT_Personalausgaben!AC94,0)</f>
        <v>0</v>
      </c>
      <c r="AD95" s="94">
        <f>IF(HT_Personalausgaben!AD94&lt;&gt;0,HT_Personalausgaben!AD95/HT_Personalausgaben!AD94,0)</f>
        <v>0</v>
      </c>
      <c r="AE95" s="95">
        <f>IF(HT_Personalausgaben!AE94&lt;&gt;0,HT_Personalausgaben!AE95/HT_Personalausgaben!AE94,0)</f>
        <v>0</v>
      </c>
      <c r="AF95" s="95">
        <f>IF(HT_Personalausgaben!AF94&lt;&gt;0,HT_Personalausgaben!AF95/HT_Personalausgaben!AF94,0)</f>
        <v>0</v>
      </c>
      <c r="AG95" s="96">
        <f>IF(HT_Personalausgaben!AG94&lt;&gt;0,HT_Personalausgaben!AG95/HT_Personalausgaben!AG94,0)</f>
        <v>0</v>
      </c>
      <c r="AH95" s="94">
        <f>IF(HT_Personalausgaben!AH94&lt;&gt;0,HT_Personalausgaben!AH95/HT_Personalausgaben!AH94,0)</f>
        <v>0</v>
      </c>
      <c r="AI95" s="95">
        <f>IF(HT_Personalausgaben!AI94&lt;&gt;0,HT_Personalausgaben!AI95/HT_Personalausgaben!AI94,0)</f>
        <v>0</v>
      </c>
      <c r="AJ95" s="95">
        <f>IF(HT_Personalausgaben!AJ94&lt;&gt;0,HT_Personalausgaben!AJ95/HT_Personalausgaben!AJ94,0)</f>
        <v>0</v>
      </c>
      <c r="AK95" s="96">
        <f>IF(HT_Personalausgaben!AK94&lt;&gt;0,HT_Personalausgaben!AK95/HT_Personalausgaben!AK94,0)</f>
        <v>0</v>
      </c>
      <c r="AL95" s="94">
        <f>IF(HT_Personalausgaben!AL94&lt;&gt;0,HT_Personalausgaben!AL95/HT_Personalausgaben!AL94,0)</f>
        <v>0</v>
      </c>
      <c r="AM95" s="95">
        <f>IF(HT_Personalausgaben!AM94&lt;&gt;0,HT_Personalausgaben!AM95/HT_Personalausgaben!AM94,0)</f>
        <v>0</v>
      </c>
      <c r="AN95" s="95">
        <f>IF(HT_Personalausgaben!AN94&lt;&gt;0,HT_Personalausgaben!AN95/HT_Personalausgaben!AN94,0)</f>
        <v>0</v>
      </c>
      <c r="AO95" s="95">
        <f>IF(HT_Personalausgaben!AO94&lt;&gt;0,HT_Personalausgaben!AO95/HT_Personalausgaben!AO94,0)</f>
        <v>0</v>
      </c>
      <c r="AP95" s="96">
        <f>IF(HT_Personalausgaben!AP94&lt;&gt;0,HT_Personalausgaben!AP95/HT_Personalausgaben!AP94,0)</f>
        <v>0</v>
      </c>
    </row>
    <row r="96" spans="1:42" s="72" customFormat="1" x14ac:dyDescent="0.25">
      <c r="A96" s="93" t="s">
        <v>108</v>
      </c>
      <c r="B96" s="94">
        <f>IF(HT_Personalausgaben!B94&lt;&gt;0,HT_Personalausgaben!B96/HT_Personalausgaben!B94,0)</f>
        <v>0</v>
      </c>
      <c r="C96" s="95">
        <f>IF(HT_Personalausgaben!C94&lt;&gt;0,HT_Personalausgaben!C96/HT_Personalausgaben!C94,0)</f>
        <v>0</v>
      </c>
      <c r="D96" s="95">
        <f>IF(HT_Personalausgaben!D94&lt;&gt;0,HT_Personalausgaben!D96/HT_Personalausgaben!D94,0)</f>
        <v>0</v>
      </c>
      <c r="E96" s="95">
        <f>IF(HT_Personalausgaben!E94&lt;&gt;0,HT_Personalausgaben!E96/HT_Personalausgaben!E94,0)</f>
        <v>0</v>
      </c>
      <c r="F96" s="95">
        <f>IF(HT_Personalausgaben!F94&lt;&gt;0,HT_Personalausgaben!F96/HT_Personalausgaben!F94,0)</f>
        <v>0</v>
      </c>
      <c r="G96" s="95">
        <f>IF(HT_Personalausgaben!G94&lt;&gt;0,HT_Personalausgaben!G96/HT_Personalausgaben!G94,0)</f>
        <v>0</v>
      </c>
      <c r="H96" s="95">
        <f>IF(HT_Personalausgaben!H94&lt;&gt;0,HT_Personalausgaben!H96/HT_Personalausgaben!H94,0)</f>
        <v>0</v>
      </c>
      <c r="I96" s="95">
        <f>IF(HT_Personalausgaben!I94&lt;&gt;0,HT_Personalausgaben!I96/HT_Personalausgaben!I94,0)</f>
        <v>0</v>
      </c>
      <c r="J96" s="95">
        <f>IF(HT_Personalausgaben!J94&lt;&gt;0,HT_Personalausgaben!J96/HT_Personalausgaben!J94,0)</f>
        <v>0</v>
      </c>
      <c r="K96" s="95">
        <f>IF(HT_Personalausgaben!K94&lt;&gt;0,HT_Personalausgaben!K96/HT_Personalausgaben!K94,0)</f>
        <v>0</v>
      </c>
      <c r="L96" s="95">
        <f>IF(HT_Personalausgaben!L94&lt;&gt;0,HT_Personalausgaben!L96/HT_Personalausgaben!L94,0)</f>
        <v>0</v>
      </c>
      <c r="M96" s="96">
        <f>IF(HT_Personalausgaben!M94&lt;&gt;0,HT_Personalausgaben!M96/HT_Personalausgaben!M94,0)</f>
        <v>0</v>
      </c>
      <c r="N96" s="94">
        <f>IF(HT_Personalausgaben!N94&lt;&gt;0,HT_Personalausgaben!N96/HT_Personalausgaben!N94,0)</f>
        <v>0</v>
      </c>
      <c r="O96" s="95">
        <f>IF(HT_Personalausgaben!O94&lt;&gt;0,HT_Personalausgaben!O96/HT_Personalausgaben!O94,0)</f>
        <v>0</v>
      </c>
      <c r="P96" s="95">
        <f>IF(HT_Personalausgaben!P94&lt;&gt;0,HT_Personalausgaben!P96/HT_Personalausgaben!P94,0)</f>
        <v>0</v>
      </c>
      <c r="Q96" s="95">
        <f>IF(HT_Personalausgaben!Q94&lt;&gt;0,HT_Personalausgaben!Q96/HT_Personalausgaben!Q94,0)</f>
        <v>0</v>
      </c>
      <c r="R96" s="95">
        <f>IF(HT_Personalausgaben!R94&lt;&gt;0,HT_Personalausgaben!R96/HT_Personalausgaben!R94,0)</f>
        <v>0</v>
      </c>
      <c r="S96" s="95">
        <f>IF(HT_Personalausgaben!S94&lt;&gt;0,HT_Personalausgaben!S96/HT_Personalausgaben!S94,0)</f>
        <v>0</v>
      </c>
      <c r="T96" s="95">
        <f>IF(HT_Personalausgaben!T94&lt;&gt;0,HT_Personalausgaben!T96/HT_Personalausgaben!T94,0)</f>
        <v>0</v>
      </c>
      <c r="U96" s="95">
        <f>IF(HT_Personalausgaben!U94&lt;&gt;0,HT_Personalausgaben!U96/HT_Personalausgaben!U94,0)</f>
        <v>0</v>
      </c>
      <c r="V96" s="95">
        <f>IF(HT_Personalausgaben!V94&lt;&gt;0,HT_Personalausgaben!V96/HT_Personalausgaben!V94,0)</f>
        <v>0</v>
      </c>
      <c r="W96" s="95">
        <f>IF(HT_Personalausgaben!W94&lt;&gt;0,HT_Personalausgaben!W96/HT_Personalausgaben!W94,0)</f>
        <v>0</v>
      </c>
      <c r="X96" s="95">
        <f>IF(HT_Personalausgaben!X94&lt;&gt;0,HT_Personalausgaben!X96/HT_Personalausgaben!X94,0)</f>
        <v>0</v>
      </c>
      <c r="Y96" s="96">
        <f>IF(HT_Personalausgaben!Y94&lt;&gt;0,HT_Personalausgaben!Y96/HT_Personalausgaben!Y94,0)</f>
        <v>0</v>
      </c>
      <c r="Z96" s="94">
        <f>IF(HT_Personalausgaben!Z94&lt;&gt;0,HT_Personalausgaben!Z96/HT_Personalausgaben!Z94,0)</f>
        <v>0</v>
      </c>
      <c r="AA96" s="95">
        <f>IF(HT_Personalausgaben!AA94&lt;&gt;0,HT_Personalausgaben!AA96/HT_Personalausgaben!AA94,0)</f>
        <v>0</v>
      </c>
      <c r="AB96" s="95">
        <f>IF(HT_Personalausgaben!AB94&lt;&gt;0,HT_Personalausgaben!AB96/HT_Personalausgaben!AB94,0)</f>
        <v>0</v>
      </c>
      <c r="AC96" s="96">
        <f>IF(HT_Personalausgaben!AC94&lt;&gt;0,HT_Personalausgaben!AC96/HT_Personalausgaben!AC94,0)</f>
        <v>0</v>
      </c>
      <c r="AD96" s="94">
        <f>IF(HT_Personalausgaben!AD94&lt;&gt;0,HT_Personalausgaben!AD96/HT_Personalausgaben!AD94,0)</f>
        <v>0</v>
      </c>
      <c r="AE96" s="95">
        <f>IF(HT_Personalausgaben!AE94&lt;&gt;0,HT_Personalausgaben!AE96/HT_Personalausgaben!AE94,0)</f>
        <v>0</v>
      </c>
      <c r="AF96" s="95">
        <f>IF(HT_Personalausgaben!AF94&lt;&gt;0,HT_Personalausgaben!AF96/HT_Personalausgaben!AF94,0)</f>
        <v>0</v>
      </c>
      <c r="AG96" s="96">
        <f>IF(HT_Personalausgaben!AG94&lt;&gt;0,HT_Personalausgaben!AG96/HT_Personalausgaben!AG94,0)</f>
        <v>0</v>
      </c>
      <c r="AH96" s="94">
        <f>IF(HT_Personalausgaben!AH94&lt;&gt;0,HT_Personalausgaben!AH96/HT_Personalausgaben!AH94,0)</f>
        <v>0</v>
      </c>
      <c r="AI96" s="95">
        <f>IF(HT_Personalausgaben!AI94&lt;&gt;0,HT_Personalausgaben!AI96/HT_Personalausgaben!AI94,0)</f>
        <v>0</v>
      </c>
      <c r="AJ96" s="95">
        <f>IF(HT_Personalausgaben!AJ94&lt;&gt;0,HT_Personalausgaben!AJ96/HT_Personalausgaben!AJ94,0)</f>
        <v>0</v>
      </c>
      <c r="AK96" s="96">
        <f>IF(HT_Personalausgaben!AK94&lt;&gt;0,HT_Personalausgaben!AK96/HT_Personalausgaben!AK94,0)</f>
        <v>0</v>
      </c>
      <c r="AL96" s="94">
        <f>IF(HT_Personalausgaben!AL94&lt;&gt;0,HT_Personalausgaben!AL96/HT_Personalausgaben!AL94,0)</f>
        <v>0</v>
      </c>
      <c r="AM96" s="95">
        <f>IF(HT_Personalausgaben!AM94&lt;&gt;0,HT_Personalausgaben!AM96/HT_Personalausgaben!AM94,0)</f>
        <v>0</v>
      </c>
      <c r="AN96" s="95">
        <f>IF(HT_Personalausgaben!AN94&lt;&gt;0,HT_Personalausgaben!AN96/HT_Personalausgaben!AN94,0)</f>
        <v>0</v>
      </c>
      <c r="AO96" s="95">
        <f>IF(HT_Personalausgaben!AO94&lt;&gt;0,HT_Personalausgaben!AO96/HT_Personalausgaben!AO94,0)</f>
        <v>0</v>
      </c>
      <c r="AP96" s="96">
        <f>IF(HT_Personalausgaben!AP94&lt;&gt;0,HT_Personalausgaben!AP96/HT_Personalausgaben!AP94,0)</f>
        <v>0</v>
      </c>
    </row>
    <row r="97" spans="1:42" s="72" customFormat="1" ht="13.5" thickBot="1" x14ac:dyDescent="0.3">
      <c r="A97" s="163" t="s">
        <v>431</v>
      </c>
      <c r="B97" s="166">
        <f>IF(HT_Personalausgaben!B94&lt;&gt;0,HT_Personalausgaben!B97/HT_Personalausgaben!B94,0)</f>
        <v>0</v>
      </c>
      <c r="C97" s="158">
        <f>IF(HT_Personalausgaben!C94&lt;&gt;0,HT_Personalausgaben!C97/HT_Personalausgaben!C94,0)</f>
        <v>0</v>
      </c>
      <c r="D97" s="158">
        <f>IF(HT_Personalausgaben!D94&lt;&gt;0,HT_Personalausgaben!D97/HT_Personalausgaben!D94,0)</f>
        <v>0</v>
      </c>
      <c r="E97" s="158">
        <f>IF(HT_Personalausgaben!E94&lt;&gt;0,HT_Personalausgaben!E97/HT_Personalausgaben!E94,0)</f>
        <v>0</v>
      </c>
      <c r="F97" s="158">
        <f>IF(HT_Personalausgaben!F94&lt;&gt;0,HT_Personalausgaben!F97/HT_Personalausgaben!F94,0)</f>
        <v>0</v>
      </c>
      <c r="G97" s="158">
        <f>IF(HT_Personalausgaben!G94&lt;&gt;0,HT_Personalausgaben!G97/HT_Personalausgaben!G94,0)</f>
        <v>0</v>
      </c>
      <c r="H97" s="158">
        <f>IF(HT_Personalausgaben!H94&lt;&gt;0,HT_Personalausgaben!H97/HT_Personalausgaben!H94,0)</f>
        <v>0</v>
      </c>
      <c r="I97" s="158">
        <f>IF(HT_Personalausgaben!I94&lt;&gt;0,HT_Personalausgaben!I97/HT_Personalausgaben!I94,0)</f>
        <v>0</v>
      </c>
      <c r="J97" s="158">
        <f>IF(HT_Personalausgaben!J94&lt;&gt;0,HT_Personalausgaben!J97/HT_Personalausgaben!J94,0)</f>
        <v>0</v>
      </c>
      <c r="K97" s="158">
        <f>IF(HT_Personalausgaben!K94&lt;&gt;0,HT_Personalausgaben!K97/HT_Personalausgaben!K94,0)</f>
        <v>0</v>
      </c>
      <c r="L97" s="158">
        <f>IF(HT_Personalausgaben!L94&lt;&gt;0,HT_Personalausgaben!L97/HT_Personalausgaben!L94,0)</f>
        <v>0</v>
      </c>
      <c r="M97" s="159">
        <f>IF(HT_Personalausgaben!M94&lt;&gt;0,HT_Personalausgaben!M97/HT_Personalausgaben!M94,0)</f>
        <v>0</v>
      </c>
      <c r="N97" s="166">
        <f>IF(HT_Personalausgaben!N94&lt;&gt;0,HT_Personalausgaben!N97/HT_Personalausgaben!N94,0)</f>
        <v>0</v>
      </c>
      <c r="O97" s="158">
        <f>IF(HT_Personalausgaben!O94&lt;&gt;0,HT_Personalausgaben!O97/HT_Personalausgaben!O94,0)</f>
        <v>0</v>
      </c>
      <c r="P97" s="158">
        <f>IF(HT_Personalausgaben!P94&lt;&gt;0,HT_Personalausgaben!P97/HT_Personalausgaben!P94,0)</f>
        <v>0</v>
      </c>
      <c r="Q97" s="158">
        <f>IF(HT_Personalausgaben!Q94&lt;&gt;0,HT_Personalausgaben!Q97/HT_Personalausgaben!Q94,0)</f>
        <v>0</v>
      </c>
      <c r="R97" s="158">
        <f>IF(HT_Personalausgaben!R94&lt;&gt;0,HT_Personalausgaben!R97/HT_Personalausgaben!R94,0)</f>
        <v>0</v>
      </c>
      <c r="S97" s="158">
        <f>IF(HT_Personalausgaben!S94&lt;&gt;0,HT_Personalausgaben!S97/HT_Personalausgaben!S94,0)</f>
        <v>0</v>
      </c>
      <c r="T97" s="158">
        <f>IF(HT_Personalausgaben!T94&lt;&gt;0,HT_Personalausgaben!T97/HT_Personalausgaben!T94,0)</f>
        <v>0</v>
      </c>
      <c r="U97" s="158">
        <f>IF(HT_Personalausgaben!U94&lt;&gt;0,HT_Personalausgaben!U97/HT_Personalausgaben!U94,0)</f>
        <v>0</v>
      </c>
      <c r="V97" s="158">
        <f>IF(HT_Personalausgaben!V94&lt;&gt;0,HT_Personalausgaben!V97/HT_Personalausgaben!V94,0)</f>
        <v>0</v>
      </c>
      <c r="W97" s="158">
        <f>IF(HT_Personalausgaben!W94&lt;&gt;0,HT_Personalausgaben!W97/HT_Personalausgaben!W94,0)</f>
        <v>0</v>
      </c>
      <c r="X97" s="158">
        <f>IF(HT_Personalausgaben!X94&lt;&gt;0,HT_Personalausgaben!X97/HT_Personalausgaben!X94,0)</f>
        <v>0</v>
      </c>
      <c r="Y97" s="159">
        <f>IF(HT_Personalausgaben!Y94&lt;&gt;0,HT_Personalausgaben!Y97/HT_Personalausgaben!Y94,0)</f>
        <v>0</v>
      </c>
      <c r="Z97" s="166">
        <f>IF(HT_Personalausgaben!Z94&lt;&gt;0,HT_Personalausgaben!Z97/HT_Personalausgaben!Z94,0)</f>
        <v>0</v>
      </c>
      <c r="AA97" s="158">
        <f>IF(HT_Personalausgaben!AA94&lt;&gt;0,HT_Personalausgaben!AA97/HT_Personalausgaben!AA94,0)</f>
        <v>0</v>
      </c>
      <c r="AB97" s="158">
        <f>IF(HT_Personalausgaben!AB94&lt;&gt;0,HT_Personalausgaben!AB97/HT_Personalausgaben!AB94,0)</f>
        <v>0</v>
      </c>
      <c r="AC97" s="159">
        <f>IF(HT_Personalausgaben!AC94&lt;&gt;0,HT_Personalausgaben!AC97/HT_Personalausgaben!AC94,0)</f>
        <v>0</v>
      </c>
      <c r="AD97" s="166">
        <f>IF(HT_Personalausgaben!AD94&lt;&gt;0,HT_Personalausgaben!AD97/HT_Personalausgaben!AD94,0)</f>
        <v>0</v>
      </c>
      <c r="AE97" s="158">
        <f>IF(HT_Personalausgaben!AE94&lt;&gt;0,HT_Personalausgaben!AE97/HT_Personalausgaben!AE94,0)</f>
        <v>0</v>
      </c>
      <c r="AF97" s="158">
        <f>IF(HT_Personalausgaben!AF94&lt;&gt;0,HT_Personalausgaben!AF97/HT_Personalausgaben!AF94,0)</f>
        <v>0</v>
      </c>
      <c r="AG97" s="159">
        <f>IF(HT_Personalausgaben!AG94&lt;&gt;0,HT_Personalausgaben!AG97/HT_Personalausgaben!AG94,0)</f>
        <v>0</v>
      </c>
      <c r="AH97" s="166">
        <f>IF(HT_Personalausgaben!AH94&lt;&gt;0,HT_Personalausgaben!AH97/HT_Personalausgaben!AH94,0)</f>
        <v>0</v>
      </c>
      <c r="AI97" s="158">
        <f>IF(HT_Personalausgaben!AI94&lt;&gt;0,HT_Personalausgaben!AI97/HT_Personalausgaben!AI94,0)</f>
        <v>0</v>
      </c>
      <c r="AJ97" s="158">
        <f>IF(HT_Personalausgaben!AJ94&lt;&gt;0,HT_Personalausgaben!AJ97/HT_Personalausgaben!AJ94,0)</f>
        <v>0</v>
      </c>
      <c r="AK97" s="159">
        <f>IF(HT_Personalausgaben!AK94&lt;&gt;0,HT_Personalausgaben!AK97/HT_Personalausgaben!AK94,0)</f>
        <v>0</v>
      </c>
      <c r="AL97" s="166">
        <f>IF(HT_Personalausgaben!AL94&lt;&gt;0,HT_Personalausgaben!AL97/HT_Personalausgaben!AL94,0)</f>
        <v>0</v>
      </c>
      <c r="AM97" s="158">
        <f>IF(HT_Personalausgaben!AM94&lt;&gt;0,HT_Personalausgaben!AM97/HT_Personalausgaben!AM94,0)</f>
        <v>0</v>
      </c>
      <c r="AN97" s="158">
        <f>IF(HT_Personalausgaben!AN94&lt;&gt;0,HT_Personalausgaben!AN97/HT_Personalausgaben!AN94,0)</f>
        <v>0</v>
      </c>
      <c r="AO97" s="158">
        <f>IF(HT_Personalausgaben!AO94&lt;&gt;0,HT_Personalausgaben!AO97/HT_Personalausgaben!AO94,0)</f>
        <v>0</v>
      </c>
      <c r="AP97" s="159">
        <f>IF(HT_Personalausgaben!AP94&lt;&gt;0,HT_Personalausgaben!AP97/HT_Personalausgaben!AP94,0)</f>
        <v>0</v>
      </c>
    </row>
    <row r="98" spans="1:42" s="72" customFormat="1" ht="20.100000000000001" customHeight="1" thickBot="1" x14ac:dyDescent="0.3">
      <c r="A98" s="71" t="s">
        <v>102</v>
      </c>
      <c r="B98" s="78"/>
      <c r="C98" s="79"/>
      <c r="D98" s="79"/>
      <c r="E98" s="79"/>
      <c r="F98" s="79"/>
      <c r="G98" s="79"/>
      <c r="H98" s="79"/>
      <c r="I98" s="79"/>
      <c r="J98" s="79"/>
      <c r="K98" s="79"/>
      <c r="L98" s="79"/>
      <c r="M98" s="80"/>
      <c r="N98" s="78"/>
      <c r="O98" s="79"/>
      <c r="P98" s="79"/>
      <c r="Q98" s="79"/>
      <c r="R98" s="79"/>
      <c r="S98" s="79"/>
      <c r="T98" s="79"/>
      <c r="U98" s="79"/>
      <c r="V98" s="79"/>
      <c r="W98" s="79"/>
      <c r="X98" s="79"/>
      <c r="Y98" s="81"/>
      <c r="Z98" s="78"/>
      <c r="AA98" s="79"/>
      <c r="AB98" s="79"/>
      <c r="AC98" s="80"/>
      <c r="AD98" s="78"/>
      <c r="AE98" s="79"/>
      <c r="AF98" s="79"/>
      <c r="AG98" s="80"/>
      <c r="AH98" s="82"/>
      <c r="AI98" s="79"/>
      <c r="AJ98" s="79"/>
      <c r="AK98" s="81"/>
      <c r="AL98" s="78"/>
      <c r="AM98" s="79"/>
      <c r="AN98" s="79"/>
      <c r="AO98" s="79"/>
      <c r="AP98" s="80"/>
    </row>
    <row r="99" spans="1:42" s="72" customFormat="1" ht="13.5" thickBot="1" x14ac:dyDescent="0.3">
      <c r="A99" s="759" t="s">
        <v>99</v>
      </c>
      <c r="B99" s="760"/>
      <c r="C99" s="761"/>
      <c r="D99" s="761"/>
      <c r="E99" s="761"/>
      <c r="F99" s="761"/>
      <c r="G99" s="761"/>
      <c r="H99" s="761"/>
      <c r="I99" s="761"/>
      <c r="J99" s="761"/>
      <c r="K99" s="761"/>
      <c r="L99" s="761"/>
      <c r="M99" s="762"/>
      <c r="N99" s="760"/>
      <c r="O99" s="761"/>
      <c r="P99" s="761"/>
      <c r="Q99" s="761"/>
      <c r="R99" s="761"/>
      <c r="S99" s="761"/>
      <c r="T99" s="761"/>
      <c r="U99" s="761"/>
      <c r="V99" s="761"/>
      <c r="W99" s="761"/>
      <c r="X99" s="761"/>
      <c r="Y99" s="763"/>
      <c r="Z99" s="760"/>
      <c r="AA99" s="761"/>
      <c r="AB99" s="761"/>
      <c r="AC99" s="762"/>
      <c r="AD99" s="760"/>
      <c r="AE99" s="761"/>
      <c r="AF99" s="761"/>
      <c r="AG99" s="762"/>
      <c r="AH99" s="764"/>
      <c r="AI99" s="761"/>
      <c r="AJ99" s="761"/>
      <c r="AK99" s="763"/>
      <c r="AL99" s="765">
        <f>SUM(B99:M99)</f>
        <v>0</v>
      </c>
      <c r="AM99" s="766">
        <f>SUM(N99:Y99)</f>
        <v>0</v>
      </c>
      <c r="AN99" s="766">
        <f>SUM(Z99:AC99)</f>
        <v>0</v>
      </c>
      <c r="AO99" s="766">
        <f>SUM(AD99:AG99)</f>
        <v>0</v>
      </c>
      <c r="AP99" s="767">
        <f>SUM(AH99:AK99)</f>
        <v>0</v>
      </c>
    </row>
    <row r="100" spans="1:42" s="97" customFormat="1" x14ac:dyDescent="0.25">
      <c r="A100" s="744" t="s">
        <v>107</v>
      </c>
      <c r="B100" s="745"/>
      <c r="C100" s="746"/>
      <c r="D100" s="746"/>
      <c r="E100" s="746"/>
      <c r="F100" s="746"/>
      <c r="G100" s="746"/>
      <c r="H100" s="746"/>
      <c r="I100" s="746"/>
      <c r="J100" s="746"/>
      <c r="K100" s="746"/>
      <c r="L100" s="746"/>
      <c r="M100" s="747"/>
      <c r="N100" s="745"/>
      <c r="O100" s="746"/>
      <c r="P100" s="746"/>
      <c r="Q100" s="746"/>
      <c r="R100" s="746"/>
      <c r="S100" s="746"/>
      <c r="T100" s="746"/>
      <c r="U100" s="746"/>
      <c r="V100" s="746"/>
      <c r="W100" s="746"/>
      <c r="X100" s="746"/>
      <c r="Y100" s="748"/>
      <c r="Z100" s="745"/>
      <c r="AA100" s="746"/>
      <c r="AB100" s="746"/>
      <c r="AC100" s="747"/>
      <c r="AD100" s="745"/>
      <c r="AE100" s="746"/>
      <c r="AF100" s="746"/>
      <c r="AG100" s="747"/>
      <c r="AH100" s="749"/>
      <c r="AI100" s="746"/>
      <c r="AJ100" s="746"/>
      <c r="AK100" s="748"/>
      <c r="AL100" s="750">
        <f>IF(HT_Personalausgaben!AL99&lt;&gt;0,HT_Personalausgaben!AL100/HT_Personalausgaben!AL99,0)</f>
        <v>0</v>
      </c>
      <c r="AM100" s="751">
        <f>IF(HT_Personalausgaben!AM99&lt;&gt;0,HT_Personalausgaben!AM100/HT_Personalausgaben!AM99,0)</f>
        <v>0</v>
      </c>
      <c r="AN100" s="751">
        <f>IF(HT_Personalausgaben!AN99&lt;&gt;0,HT_Personalausgaben!AN100/HT_Personalausgaben!AN99,0)</f>
        <v>0</v>
      </c>
      <c r="AO100" s="751">
        <f>IF(HT_Personalausgaben!AO99&lt;&gt;0,HT_Personalausgaben!AO100/HT_Personalausgaben!AO99,0)</f>
        <v>0</v>
      </c>
      <c r="AP100" s="752">
        <f>IF(HT_Personalausgaben!AP99&lt;&gt;0,HT_Personalausgaben!AP100/HT_Personalausgaben!AP99,0)</f>
        <v>0</v>
      </c>
    </row>
    <row r="101" spans="1:42" s="97" customFormat="1" x14ac:dyDescent="0.25">
      <c r="A101" s="93" t="s">
        <v>108</v>
      </c>
      <c r="B101" s="677"/>
      <c r="C101" s="678"/>
      <c r="D101" s="678"/>
      <c r="E101" s="678"/>
      <c r="F101" s="678"/>
      <c r="G101" s="678"/>
      <c r="H101" s="678"/>
      <c r="I101" s="678"/>
      <c r="J101" s="678"/>
      <c r="K101" s="678"/>
      <c r="L101" s="678"/>
      <c r="M101" s="679"/>
      <c r="N101" s="677"/>
      <c r="O101" s="678"/>
      <c r="P101" s="678"/>
      <c r="Q101" s="678"/>
      <c r="R101" s="678"/>
      <c r="S101" s="678"/>
      <c r="T101" s="678"/>
      <c r="U101" s="678"/>
      <c r="V101" s="678"/>
      <c r="W101" s="678"/>
      <c r="X101" s="678"/>
      <c r="Y101" s="680"/>
      <c r="Z101" s="677"/>
      <c r="AA101" s="678"/>
      <c r="AB101" s="678"/>
      <c r="AC101" s="679"/>
      <c r="AD101" s="677"/>
      <c r="AE101" s="678"/>
      <c r="AF101" s="678"/>
      <c r="AG101" s="679"/>
      <c r="AH101" s="681"/>
      <c r="AI101" s="678"/>
      <c r="AJ101" s="678"/>
      <c r="AK101" s="680"/>
      <c r="AL101" s="94">
        <f>IF(HT_Personalausgaben!AL99&lt;&gt;0,HT_Personalausgaben!AL101/HT_Personalausgaben!AL99,0)</f>
        <v>0</v>
      </c>
      <c r="AM101" s="95">
        <f>IF(HT_Personalausgaben!AM99&lt;&gt;0,HT_Personalausgaben!AM101/HT_Personalausgaben!AM99,0)</f>
        <v>0</v>
      </c>
      <c r="AN101" s="95">
        <f>IF(HT_Personalausgaben!AN99&lt;&gt;0,HT_Personalausgaben!AN101/HT_Personalausgaben!AN99,0)</f>
        <v>0</v>
      </c>
      <c r="AO101" s="95">
        <f>IF(HT_Personalausgaben!AO99&lt;&gt;0,HT_Personalausgaben!AO101/HT_Personalausgaben!AO99,0)</f>
        <v>0</v>
      </c>
      <c r="AP101" s="96">
        <f>IF(HT_Personalausgaben!AP99&lt;&gt;0,HT_Personalausgaben!AP101/HT_Personalausgaben!AP99,0)</f>
        <v>0</v>
      </c>
    </row>
    <row r="102" spans="1:42" s="97" customFormat="1" ht="13.5" thickBot="1" x14ac:dyDescent="0.3">
      <c r="A102" s="163" t="s">
        <v>431</v>
      </c>
      <c r="B102" s="768">
        <f>1-B100-B101</f>
        <v>1</v>
      </c>
      <c r="C102" s="769">
        <f t="shared" ref="C102:AK102" si="24">1-C100-C101</f>
        <v>1</v>
      </c>
      <c r="D102" s="769">
        <f t="shared" si="24"/>
        <v>1</v>
      </c>
      <c r="E102" s="769">
        <f t="shared" si="24"/>
        <v>1</v>
      </c>
      <c r="F102" s="769">
        <f t="shared" si="24"/>
        <v>1</v>
      </c>
      <c r="G102" s="769">
        <f t="shared" si="24"/>
        <v>1</v>
      </c>
      <c r="H102" s="769">
        <f t="shared" si="24"/>
        <v>1</v>
      </c>
      <c r="I102" s="769">
        <f t="shared" si="24"/>
        <v>1</v>
      </c>
      <c r="J102" s="769">
        <f t="shared" si="24"/>
        <v>1</v>
      </c>
      <c r="K102" s="769">
        <f t="shared" si="24"/>
        <v>1</v>
      </c>
      <c r="L102" s="769">
        <f t="shared" si="24"/>
        <v>1</v>
      </c>
      <c r="M102" s="770">
        <f t="shared" si="24"/>
        <v>1</v>
      </c>
      <c r="N102" s="768">
        <f t="shared" si="24"/>
        <v>1</v>
      </c>
      <c r="O102" s="769">
        <f t="shared" si="24"/>
        <v>1</v>
      </c>
      <c r="P102" s="769">
        <f t="shared" si="24"/>
        <v>1</v>
      </c>
      <c r="Q102" s="769">
        <f t="shared" si="24"/>
        <v>1</v>
      </c>
      <c r="R102" s="769">
        <f t="shared" si="24"/>
        <v>1</v>
      </c>
      <c r="S102" s="769">
        <f t="shared" si="24"/>
        <v>1</v>
      </c>
      <c r="T102" s="769">
        <f t="shared" si="24"/>
        <v>1</v>
      </c>
      <c r="U102" s="769">
        <f t="shared" si="24"/>
        <v>1</v>
      </c>
      <c r="V102" s="769">
        <f t="shared" si="24"/>
        <v>1</v>
      </c>
      <c r="W102" s="769">
        <f t="shared" si="24"/>
        <v>1</v>
      </c>
      <c r="X102" s="769">
        <f t="shared" si="24"/>
        <v>1</v>
      </c>
      <c r="Y102" s="770">
        <f t="shared" si="24"/>
        <v>1</v>
      </c>
      <c r="Z102" s="768">
        <f t="shared" si="24"/>
        <v>1</v>
      </c>
      <c r="AA102" s="769">
        <f t="shared" si="24"/>
        <v>1</v>
      </c>
      <c r="AB102" s="769">
        <f t="shared" si="24"/>
        <v>1</v>
      </c>
      <c r="AC102" s="770">
        <f t="shared" si="24"/>
        <v>1</v>
      </c>
      <c r="AD102" s="768">
        <f t="shared" si="24"/>
        <v>1</v>
      </c>
      <c r="AE102" s="769">
        <f t="shared" si="24"/>
        <v>1</v>
      </c>
      <c r="AF102" s="769">
        <f t="shared" si="24"/>
        <v>1</v>
      </c>
      <c r="AG102" s="770">
        <f t="shared" si="24"/>
        <v>1</v>
      </c>
      <c r="AH102" s="768">
        <f t="shared" si="24"/>
        <v>1</v>
      </c>
      <c r="AI102" s="769">
        <f t="shared" si="24"/>
        <v>1</v>
      </c>
      <c r="AJ102" s="769">
        <f t="shared" si="24"/>
        <v>1</v>
      </c>
      <c r="AK102" s="771">
        <f t="shared" si="24"/>
        <v>1</v>
      </c>
      <c r="AL102" s="772">
        <f>IF(HT_Personalausgaben!AL99&lt;&gt;0,HT_Personalausgaben!AL102/HT_Personalausgaben!AL99,0)</f>
        <v>0</v>
      </c>
      <c r="AM102" s="769">
        <f>IF(HT_Personalausgaben!AM99&lt;&gt;0,HT_Personalausgaben!AM102/HT_Personalausgaben!AM99,0)</f>
        <v>0</v>
      </c>
      <c r="AN102" s="769">
        <f>IF(HT_Personalausgaben!AN99&lt;&gt;0,HT_Personalausgaben!AN102/HT_Personalausgaben!AN99,0)</f>
        <v>0</v>
      </c>
      <c r="AO102" s="769">
        <f>IF(HT_Personalausgaben!AO99&lt;&gt;0,HT_Personalausgaben!AO102/HT_Personalausgaben!AO99,0)</f>
        <v>0</v>
      </c>
      <c r="AP102" s="773">
        <f>IF(HT_Personalausgaben!AP99&lt;&gt;0,HT_Personalausgaben!AP102/HT_Personalausgaben!AP99,0)</f>
        <v>0</v>
      </c>
    </row>
    <row r="103" spans="1:42" s="72" customFormat="1" ht="13.5" thickBot="1" x14ac:dyDescent="0.3">
      <c r="A103" s="759" t="s">
        <v>99</v>
      </c>
      <c r="B103" s="760"/>
      <c r="C103" s="761"/>
      <c r="D103" s="761"/>
      <c r="E103" s="761"/>
      <c r="F103" s="761"/>
      <c r="G103" s="761"/>
      <c r="H103" s="761"/>
      <c r="I103" s="761"/>
      <c r="J103" s="761"/>
      <c r="K103" s="761"/>
      <c r="L103" s="761"/>
      <c r="M103" s="762"/>
      <c r="N103" s="760"/>
      <c r="O103" s="761"/>
      <c r="P103" s="761"/>
      <c r="Q103" s="761"/>
      <c r="R103" s="761"/>
      <c r="S103" s="761"/>
      <c r="T103" s="761"/>
      <c r="U103" s="761"/>
      <c r="V103" s="761"/>
      <c r="W103" s="761"/>
      <c r="X103" s="761"/>
      <c r="Y103" s="763"/>
      <c r="Z103" s="760"/>
      <c r="AA103" s="761"/>
      <c r="AB103" s="761"/>
      <c r="AC103" s="762"/>
      <c r="AD103" s="760"/>
      <c r="AE103" s="761"/>
      <c r="AF103" s="761"/>
      <c r="AG103" s="762"/>
      <c r="AH103" s="764"/>
      <c r="AI103" s="761"/>
      <c r="AJ103" s="761"/>
      <c r="AK103" s="763"/>
      <c r="AL103" s="765">
        <f>SUM(B103:M103)</f>
        <v>0</v>
      </c>
      <c r="AM103" s="766">
        <f>SUM(N103:Y103)</f>
        <v>0</v>
      </c>
      <c r="AN103" s="766">
        <f>SUM(Z103:AC103)</f>
        <v>0</v>
      </c>
      <c r="AO103" s="766">
        <f>SUM(AD103:AG103)</f>
        <v>0</v>
      </c>
      <c r="AP103" s="767">
        <f>SUM(AH103:AK103)</f>
        <v>0</v>
      </c>
    </row>
    <row r="104" spans="1:42" s="97" customFormat="1" x14ac:dyDescent="0.25">
      <c r="A104" s="744" t="s">
        <v>107</v>
      </c>
      <c r="B104" s="745"/>
      <c r="C104" s="746"/>
      <c r="D104" s="746"/>
      <c r="E104" s="746"/>
      <c r="F104" s="746"/>
      <c r="G104" s="746"/>
      <c r="H104" s="746"/>
      <c r="I104" s="746"/>
      <c r="J104" s="746"/>
      <c r="K104" s="746"/>
      <c r="L104" s="746"/>
      <c r="M104" s="747"/>
      <c r="N104" s="745"/>
      <c r="O104" s="746"/>
      <c r="P104" s="746"/>
      <c r="Q104" s="746"/>
      <c r="R104" s="746"/>
      <c r="S104" s="746"/>
      <c r="T104" s="746"/>
      <c r="U104" s="746"/>
      <c r="V104" s="746"/>
      <c r="W104" s="746"/>
      <c r="X104" s="746"/>
      <c r="Y104" s="748"/>
      <c r="Z104" s="745"/>
      <c r="AA104" s="746"/>
      <c r="AB104" s="746"/>
      <c r="AC104" s="747"/>
      <c r="AD104" s="745"/>
      <c r="AE104" s="746"/>
      <c r="AF104" s="746"/>
      <c r="AG104" s="747"/>
      <c r="AH104" s="749"/>
      <c r="AI104" s="746"/>
      <c r="AJ104" s="746"/>
      <c r="AK104" s="748"/>
      <c r="AL104" s="750">
        <f>IF(HT_Personalausgaben!AL103&lt;&gt;0,HT_Personalausgaben!AL104/HT_Personalausgaben!AL103,0)</f>
        <v>0</v>
      </c>
      <c r="AM104" s="751">
        <f>IF(HT_Personalausgaben!AM103&lt;&gt;0,HT_Personalausgaben!AM104/HT_Personalausgaben!AM103,0)</f>
        <v>0</v>
      </c>
      <c r="AN104" s="751">
        <f>IF(HT_Personalausgaben!AN103&lt;&gt;0,HT_Personalausgaben!AN104/HT_Personalausgaben!AN103,0)</f>
        <v>0</v>
      </c>
      <c r="AO104" s="751">
        <f>IF(HT_Personalausgaben!AO103&lt;&gt;0,HT_Personalausgaben!AO104/HT_Personalausgaben!AO103,0)</f>
        <v>0</v>
      </c>
      <c r="AP104" s="752">
        <f>IF(HT_Personalausgaben!AP103&lt;&gt;0,HT_Personalausgaben!AP104/HT_Personalausgaben!AP103,0)</f>
        <v>0</v>
      </c>
    </row>
    <row r="105" spans="1:42" s="97" customFormat="1" x14ac:dyDescent="0.25">
      <c r="A105" s="93" t="s">
        <v>108</v>
      </c>
      <c r="B105" s="677"/>
      <c r="C105" s="678"/>
      <c r="D105" s="678"/>
      <c r="E105" s="678"/>
      <c r="F105" s="678"/>
      <c r="G105" s="678"/>
      <c r="H105" s="678"/>
      <c r="I105" s="678"/>
      <c r="J105" s="678"/>
      <c r="K105" s="678"/>
      <c r="L105" s="678"/>
      <c r="M105" s="679"/>
      <c r="N105" s="677"/>
      <c r="O105" s="678"/>
      <c r="P105" s="678"/>
      <c r="Q105" s="678"/>
      <c r="R105" s="678"/>
      <c r="S105" s="678"/>
      <c r="T105" s="678"/>
      <c r="U105" s="678"/>
      <c r="V105" s="678"/>
      <c r="W105" s="678"/>
      <c r="X105" s="678"/>
      <c r="Y105" s="680"/>
      <c r="Z105" s="677"/>
      <c r="AA105" s="678"/>
      <c r="AB105" s="678"/>
      <c r="AC105" s="679"/>
      <c r="AD105" s="677"/>
      <c r="AE105" s="678"/>
      <c r="AF105" s="678"/>
      <c r="AG105" s="679"/>
      <c r="AH105" s="681"/>
      <c r="AI105" s="678"/>
      <c r="AJ105" s="678"/>
      <c r="AK105" s="680"/>
      <c r="AL105" s="94">
        <f>IF(HT_Personalausgaben!AL103&lt;&gt;0,HT_Personalausgaben!AL105/HT_Personalausgaben!AL103,0)</f>
        <v>0</v>
      </c>
      <c r="AM105" s="95">
        <f>IF(HT_Personalausgaben!AM103&lt;&gt;0,HT_Personalausgaben!AM105/HT_Personalausgaben!AM103,0)</f>
        <v>0</v>
      </c>
      <c r="AN105" s="95">
        <f>IF(HT_Personalausgaben!AN103&lt;&gt;0,HT_Personalausgaben!AN105/HT_Personalausgaben!AN103,0)</f>
        <v>0</v>
      </c>
      <c r="AO105" s="95">
        <f>IF(HT_Personalausgaben!AO103&lt;&gt;0,HT_Personalausgaben!AO105/HT_Personalausgaben!AO103,0)</f>
        <v>0</v>
      </c>
      <c r="AP105" s="96">
        <f>IF(HT_Personalausgaben!AP103&lt;&gt;0,HT_Personalausgaben!AP105/HT_Personalausgaben!AP103,0)</f>
        <v>0</v>
      </c>
    </row>
    <row r="106" spans="1:42" s="97" customFormat="1" ht="13.5" thickBot="1" x14ac:dyDescent="0.3">
      <c r="A106" s="163" t="s">
        <v>431</v>
      </c>
      <c r="B106" s="768">
        <f>1-B104-B105</f>
        <v>1</v>
      </c>
      <c r="C106" s="769">
        <f t="shared" ref="C106:AK106" si="25">1-C104-C105</f>
        <v>1</v>
      </c>
      <c r="D106" s="769">
        <f t="shared" si="25"/>
        <v>1</v>
      </c>
      <c r="E106" s="769">
        <f t="shared" si="25"/>
        <v>1</v>
      </c>
      <c r="F106" s="769">
        <f t="shared" si="25"/>
        <v>1</v>
      </c>
      <c r="G106" s="769">
        <f t="shared" si="25"/>
        <v>1</v>
      </c>
      <c r="H106" s="769">
        <f t="shared" si="25"/>
        <v>1</v>
      </c>
      <c r="I106" s="769">
        <f t="shared" si="25"/>
        <v>1</v>
      </c>
      <c r="J106" s="769">
        <f t="shared" si="25"/>
        <v>1</v>
      </c>
      <c r="K106" s="769">
        <f t="shared" si="25"/>
        <v>1</v>
      </c>
      <c r="L106" s="769">
        <f t="shared" si="25"/>
        <v>1</v>
      </c>
      <c r="M106" s="770">
        <f t="shared" si="25"/>
        <v>1</v>
      </c>
      <c r="N106" s="768">
        <f t="shared" si="25"/>
        <v>1</v>
      </c>
      <c r="O106" s="769">
        <f t="shared" si="25"/>
        <v>1</v>
      </c>
      <c r="P106" s="769">
        <f t="shared" si="25"/>
        <v>1</v>
      </c>
      <c r="Q106" s="769">
        <f t="shared" si="25"/>
        <v>1</v>
      </c>
      <c r="R106" s="769">
        <f t="shared" si="25"/>
        <v>1</v>
      </c>
      <c r="S106" s="769">
        <f t="shared" si="25"/>
        <v>1</v>
      </c>
      <c r="T106" s="769">
        <f t="shared" si="25"/>
        <v>1</v>
      </c>
      <c r="U106" s="769">
        <f t="shared" si="25"/>
        <v>1</v>
      </c>
      <c r="V106" s="769">
        <f t="shared" si="25"/>
        <v>1</v>
      </c>
      <c r="W106" s="769">
        <f t="shared" si="25"/>
        <v>1</v>
      </c>
      <c r="X106" s="769">
        <f t="shared" si="25"/>
        <v>1</v>
      </c>
      <c r="Y106" s="770">
        <f t="shared" si="25"/>
        <v>1</v>
      </c>
      <c r="Z106" s="768">
        <f t="shared" si="25"/>
        <v>1</v>
      </c>
      <c r="AA106" s="769">
        <f t="shared" si="25"/>
        <v>1</v>
      </c>
      <c r="AB106" s="769">
        <f t="shared" si="25"/>
        <v>1</v>
      </c>
      <c r="AC106" s="770">
        <f t="shared" si="25"/>
        <v>1</v>
      </c>
      <c r="AD106" s="768">
        <f t="shared" si="25"/>
        <v>1</v>
      </c>
      <c r="AE106" s="769">
        <f t="shared" si="25"/>
        <v>1</v>
      </c>
      <c r="AF106" s="769">
        <f t="shared" si="25"/>
        <v>1</v>
      </c>
      <c r="AG106" s="770">
        <f t="shared" si="25"/>
        <v>1</v>
      </c>
      <c r="AH106" s="768">
        <f t="shared" si="25"/>
        <v>1</v>
      </c>
      <c r="AI106" s="769">
        <f t="shared" si="25"/>
        <v>1</v>
      </c>
      <c r="AJ106" s="769">
        <f t="shared" si="25"/>
        <v>1</v>
      </c>
      <c r="AK106" s="771">
        <f t="shared" si="25"/>
        <v>1</v>
      </c>
      <c r="AL106" s="772">
        <f>IF(HT_Personalausgaben!AL103&lt;&gt;0,HT_Personalausgaben!AL106/HT_Personalausgaben!AL103,0)</f>
        <v>0</v>
      </c>
      <c r="AM106" s="769">
        <f>IF(HT_Personalausgaben!AM103&lt;&gt;0,HT_Personalausgaben!AM106/HT_Personalausgaben!AM103,0)</f>
        <v>0</v>
      </c>
      <c r="AN106" s="769">
        <f>IF(HT_Personalausgaben!AN103&lt;&gt;0,HT_Personalausgaben!AN106/HT_Personalausgaben!AN103,0)</f>
        <v>0</v>
      </c>
      <c r="AO106" s="769">
        <f>IF(HT_Personalausgaben!AO103&lt;&gt;0,HT_Personalausgaben!AO106/HT_Personalausgaben!AO103,0)</f>
        <v>0</v>
      </c>
      <c r="AP106" s="773">
        <f>IF(HT_Personalausgaben!AP103&lt;&gt;0,HT_Personalausgaben!AP106/HT_Personalausgaben!AP103,0)</f>
        <v>0</v>
      </c>
    </row>
    <row r="107" spans="1:42" s="72" customFormat="1" ht="13.5" thickBot="1" x14ac:dyDescent="0.3">
      <c r="A107" s="790" t="s">
        <v>99</v>
      </c>
      <c r="B107" s="791"/>
      <c r="C107" s="792"/>
      <c r="D107" s="792"/>
      <c r="E107" s="792"/>
      <c r="F107" s="792"/>
      <c r="G107" s="792"/>
      <c r="H107" s="792"/>
      <c r="I107" s="792"/>
      <c r="J107" s="792"/>
      <c r="K107" s="792"/>
      <c r="L107" s="792"/>
      <c r="M107" s="793"/>
      <c r="N107" s="791"/>
      <c r="O107" s="792"/>
      <c r="P107" s="792"/>
      <c r="Q107" s="792"/>
      <c r="R107" s="792"/>
      <c r="S107" s="792"/>
      <c r="T107" s="792"/>
      <c r="U107" s="792"/>
      <c r="V107" s="792"/>
      <c r="W107" s="792"/>
      <c r="X107" s="792"/>
      <c r="Y107" s="794"/>
      <c r="Z107" s="791"/>
      <c r="AA107" s="792"/>
      <c r="AB107" s="792"/>
      <c r="AC107" s="793"/>
      <c r="AD107" s="791"/>
      <c r="AE107" s="792"/>
      <c r="AF107" s="792"/>
      <c r="AG107" s="793"/>
      <c r="AH107" s="795"/>
      <c r="AI107" s="792"/>
      <c r="AJ107" s="792"/>
      <c r="AK107" s="794"/>
      <c r="AL107" s="796">
        <f>SUM(B107:M107)</f>
        <v>0</v>
      </c>
      <c r="AM107" s="797">
        <f>SUM(N107:Y107)</f>
        <v>0</v>
      </c>
      <c r="AN107" s="797">
        <f>SUM(Z107:AC107)</f>
        <v>0</v>
      </c>
      <c r="AO107" s="797">
        <f>SUM(AD107:AG107)</f>
        <v>0</v>
      </c>
      <c r="AP107" s="798">
        <f>SUM(AH107:AK107)</f>
        <v>0</v>
      </c>
    </row>
    <row r="108" spans="1:42" s="97" customFormat="1" x14ac:dyDescent="0.25">
      <c r="A108" s="781" t="s">
        <v>107</v>
      </c>
      <c r="B108" s="782"/>
      <c r="C108" s="783"/>
      <c r="D108" s="783"/>
      <c r="E108" s="783"/>
      <c r="F108" s="783"/>
      <c r="G108" s="783"/>
      <c r="H108" s="783"/>
      <c r="I108" s="783"/>
      <c r="J108" s="783"/>
      <c r="K108" s="783"/>
      <c r="L108" s="783"/>
      <c r="M108" s="784"/>
      <c r="N108" s="782"/>
      <c r="O108" s="783"/>
      <c r="P108" s="783"/>
      <c r="Q108" s="783"/>
      <c r="R108" s="783"/>
      <c r="S108" s="783"/>
      <c r="T108" s="783"/>
      <c r="U108" s="783"/>
      <c r="V108" s="783"/>
      <c r="W108" s="783"/>
      <c r="X108" s="783"/>
      <c r="Y108" s="785"/>
      <c r="Z108" s="782"/>
      <c r="AA108" s="783"/>
      <c r="AB108" s="783"/>
      <c r="AC108" s="784"/>
      <c r="AD108" s="782"/>
      <c r="AE108" s="783"/>
      <c r="AF108" s="783"/>
      <c r="AG108" s="784"/>
      <c r="AH108" s="786"/>
      <c r="AI108" s="783"/>
      <c r="AJ108" s="783"/>
      <c r="AK108" s="785"/>
      <c r="AL108" s="787">
        <f>IF(HT_Personalausgaben!AL107&lt;&gt;0,HT_Personalausgaben!AL108/HT_Personalausgaben!AL107,0)</f>
        <v>0</v>
      </c>
      <c r="AM108" s="788">
        <f>IF(HT_Personalausgaben!AM107&lt;&gt;0,HT_Personalausgaben!AM108/HT_Personalausgaben!AM107,0)</f>
        <v>0</v>
      </c>
      <c r="AN108" s="788">
        <f>IF(HT_Personalausgaben!AN107&lt;&gt;0,HT_Personalausgaben!AN108/HT_Personalausgaben!AN107,0)</f>
        <v>0</v>
      </c>
      <c r="AO108" s="788">
        <f>IF(HT_Personalausgaben!AO107&lt;&gt;0,HT_Personalausgaben!AO108/HT_Personalausgaben!AO107,0)</f>
        <v>0</v>
      </c>
      <c r="AP108" s="789">
        <f>IF(HT_Personalausgaben!AP107&lt;&gt;0,HT_Personalausgaben!AP108/HT_Personalausgaben!AP107,0)</f>
        <v>0</v>
      </c>
    </row>
    <row r="109" spans="1:42" s="97" customFormat="1" x14ac:dyDescent="0.25">
      <c r="A109" s="93" t="s">
        <v>108</v>
      </c>
      <c r="B109" s="677"/>
      <c r="C109" s="678"/>
      <c r="D109" s="678"/>
      <c r="E109" s="678"/>
      <c r="F109" s="678"/>
      <c r="G109" s="678"/>
      <c r="H109" s="678"/>
      <c r="I109" s="678"/>
      <c r="J109" s="678"/>
      <c r="K109" s="678"/>
      <c r="L109" s="678"/>
      <c r="M109" s="679"/>
      <c r="N109" s="677"/>
      <c r="O109" s="678"/>
      <c r="P109" s="678"/>
      <c r="Q109" s="678"/>
      <c r="R109" s="678"/>
      <c r="S109" s="678"/>
      <c r="T109" s="678"/>
      <c r="U109" s="678"/>
      <c r="V109" s="678"/>
      <c r="W109" s="678"/>
      <c r="X109" s="678"/>
      <c r="Y109" s="680"/>
      <c r="Z109" s="677"/>
      <c r="AA109" s="678"/>
      <c r="AB109" s="678"/>
      <c r="AC109" s="679"/>
      <c r="AD109" s="677"/>
      <c r="AE109" s="678"/>
      <c r="AF109" s="678"/>
      <c r="AG109" s="679"/>
      <c r="AH109" s="681"/>
      <c r="AI109" s="678"/>
      <c r="AJ109" s="678"/>
      <c r="AK109" s="680"/>
      <c r="AL109" s="94">
        <f>IF(HT_Personalausgaben!AL107&lt;&gt;0,HT_Personalausgaben!AL109/HT_Personalausgaben!AL107,0)</f>
        <v>0</v>
      </c>
      <c r="AM109" s="95">
        <f>IF(HT_Personalausgaben!AM107&lt;&gt;0,HT_Personalausgaben!AM109/HT_Personalausgaben!AM107,0)</f>
        <v>0</v>
      </c>
      <c r="AN109" s="95">
        <f>IF(HT_Personalausgaben!AN107&lt;&gt;0,HT_Personalausgaben!AN109/HT_Personalausgaben!AN107,0)</f>
        <v>0</v>
      </c>
      <c r="AO109" s="95">
        <f>IF(HT_Personalausgaben!AO107&lt;&gt;0,HT_Personalausgaben!AO109/HT_Personalausgaben!AO107,0)</f>
        <v>0</v>
      </c>
      <c r="AP109" s="96">
        <f>IF(HT_Personalausgaben!AP107&lt;&gt;0,HT_Personalausgaben!AP109/HT_Personalausgaben!AP107,0)</f>
        <v>0</v>
      </c>
    </row>
    <row r="110" spans="1:42" s="97" customFormat="1" ht="13.5" thickBot="1" x14ac:dyDescent="0.3">
      <c r="A110" s="163" t="s">
        <v>431</v>
      </c>
      <c r="B110" s="768">
        <f>1-B108-B109</f>
        <v>1</v>
      </c>
      <c r="C110" s="769">
        <f t="shared" ref="C110:AK110" si="26">1-C108-C109</f>
        <v>1</v>
      </c>
      <c r="D110" s="769">
        <f t="shared" si="26"/>
        <v>1</v>
      </c>
      <c r="E110" s="769">
        <f t="shared" si="26"/>
        <v>1</v>
      </c>
      <c r="F110" s="769">
        <f t="shared" si="26"/>
        <v>1</v>
      </c>
      <c r="G110" s="769">
        <f t="shared" si="26"/>
        <v>1</v>
      </c>
      <c r="H110" s="769">
        <f t="shared" si="26"/>
        <v>1</v>
      </c>
      <c r="I110" s="769">
        <f t="shared" si="26"/>
        <v>1</v>
      </c>
      <c r="J110" s="769">
        <f t="shared" si="26"/>
        <v>1</v>
      </c>
      <c r="K110" s="769">
        <f t="shared" si="26"/>
        <v>1</v>
      </c>
      <c r="L110" s="769">
        <f t="shared" si="26"/>
        <v>1</v>
      </c>
      <c r="M110" s="770">
        <f t="shared" si="26"/>
        <v>1</v>
      </c>
      <c r="N110" s="768">
        <f t="shared" si="26"/>
        <v>1</v>
      </c>
      <c r="O110" s="769">
        <f t="shared" si="26"/>
        <v>1</v>
      </c>
      <c r="P110" s="769">
        <f t="shared" si="26"/>
        <v>1</v>
      </c>
      <c r="Q110" s="769">
        <f t="shared" si="26"/>
        <v>1</v>
      </c>
      <c r="R110" s="769">
        <f t="shared" si="26"/>
        <v>1</v>
      </c>
      <c r="S110" s="769">
        <f t="shared" si="26"/>
        <v>1</v>
      </c>
      <c r="T110" s="769">
        <f t="shared" si="26"/>
        <v>1</v>
      </c>
      <c r="U110" s="769">
        <f t="shared" si="26"/>
        <v>1</v>
      </c>
      <c r="V110" s="769">
        <f t="shared" si="26"/>
        <v>1</v>
      </c>
      <c r="W110" s="769">
        <f t="shared" si="26"/>
        <v>1</v>
      </c>
      <c r="X110" s="769">
        <f t="shared" si="26"/>
        <v>1</v>
      </c>
      <c r="Y110" s="770">
        <f t="shared" si="26"/>
        <v>1</v>
      </c>
      <c r="Z110" s="768">
        <f t="shared" si="26"/>
        <v>1</v>
      </c>
      <c r="AA110" s="769">
        <f t="shared" si="26"/>
        <v>1</v>
      </c>
      <c r="AB110" s="769">
        <f t="shared" si="26"/>
        <v>1</v>
      </c>
      <c r="AC110" s="770">
        <f t="shared" si="26"/>
        <v>1</v>
      </c>
      <c r="AD110" s="768">
        <f t="shared" si="26"/>
        <v>1</v>
      </c>
      <c r="AE110" s="769">
        <f t="shared" si="26"/>
        <v>1</v>
      </c>
      <c r="AF110" s="769">
        <f t="shared" si="26"/>
        <v>1</v>
      </c>
      <c r="AG110" s="770">
        <f t="shared" si="26"/>
        <v>1</v>
      </c>
      <c r="AH110" s="768">
        <f t="shared" si="26"/>
        <v>1</v>
      </c>
      <c r="AI110" s="769">
        <f t="shared" si="26"/>
        <v>1</v>
      </c>
      <c r="AJ110" s="769">
        <f t="shared" si="26"/>
        <v>1</v>
      </c>
      <c r="AK110" s="771">
        <f t="shared" si="26"/>
        <v>1</v>
      </c>
      <c r="AL110" s="772">
        <f>IF(HT_Personalausgaben!AL107&lt;&gt;0,HT_Personalausgaben!AL110/HT_Personalausgaben!AL107,0)</f>
        <v>0</v>
      </c>
      <c r="AM110" s="769">
        <f>IF(HT_Personalausgaben!AM107&lt;&gt;0,HT_Personalausgaben!AM110/HT_Personalausgaben!AM107,0)</f>
        <v>0</v>
      </c>
      <c r="AN110" s="769">
        <f>IF(HT_Personalausgaben!AN107&lt;&gt;0,HT_Personalausgaben!AN110/HT_Personalausgaben!AN107,0)</f>
        <v>0</v>
      </c>
      <c r="AO110" s="769">
        <f>IF(HT_Personalausgaben!AO107&lt;&gt;0,HT_Personalausgaben!AO110/HT_Personalausgaben!AO107,0)</f>
        <v>0</v>
      </c>
      <c r="AP110" s="773">
        <f>IF(HT_Personalausgaben!AP107&lt;&gt;0,HT_Personalausgaben!AP110/HT_Personalausgaben!AP107,0)</f>
        <v>0</v>
      </c>
    </row>
    <row r="111" spans="1:42" s="72" customFormat="1" ht="13.5" thickBot="1" x14ac:dyDescent="0.3">
      <c r="A111" s="790" t="s">
        <v>99</v>
      </c>
      <c r="B111" s="791"/>
      <c r="C111" s="792"/>
      <c r="D111" s="792"/>
      <c r="E111" s="792"/>
      <c r="F111" s="792"/>
      <c r="G111" s="792"/>
      <c r="H111" s="792"/>
      <c r="I111" s="792"/>
      <c r="J111" s="792"/>
      <c r="K111" s="792"/>
      <c r="L111" s="792"/>
      <c r="M111" s="793"/>
      <c r="N111" s="791"/>
      <c r="O111" s="792"/>
      <c r="P111" s="792"/>
      <c r="Q111" s="792"/>
      <c r="R111" s="792"/>
      <c r="S111" s="792"/>
      <c r="T111" s="792"/>
      <c r="U111" s="792"/>
      <c r="V111" s="792"/>
      <c r="W111" s="792"/>
      <c r="X111" s="792"/>
      <c r="Y111" s="794"/>
      <c r="Z111" s="791"/>
      <c r="AA111" s="792"/>
      <c r="AB111" s="792"/>
      <c r="AC111" s="793"/>
      <c r="AD111" s="791"/>
      <c r="AE111" s="792"/>
      <c r="AF111" s="792"/>
      <c r="AG111" s="793"/>
      <c r="AH111" s="795"/>
      <c r="AI111" s="792"/>
      <c r="AJ111" s="792"/>
      <c r="AK111" s="794"/>
      <c r="AL111" s="796">
        <f>SUM(B111:M111)</f>
        <v>0</v>
      </c>
      <c r="AM111" s="797">
        <f>SUM(N111:Y111)</f>
        <v>0</v>
      </c>
      <c r="AN111" s="797">
        <f>SUM(Z111:AC111)</f>
        <v>0</v>
      </c>
      <c r="AO111" s="797">
        <f>SUM(AD111:AG111)</f>
        <v>0</v>
      </c>
      <c r="AP111" s="798">
        <f>SUM(AH111:AK111)</f>
        <v>0</v>
      </c>
    </row>
    <row r="112" spans="1:42" s="97" customFormat="1" x14ac:dyDescent="0.25">
      <c r="A112" s="781" t="s">
        <v>107</v>
      </c>
      <c r="B112" s="782"/>
      <c r="C112" s="783"/>
      <c r="D112" s="783"/>
      <c r="E112" s="783"/>
      <c r="F112" s="783"/>
      <c r="G112" s="783"/>
      <c r="H112" s="783"/>
      <c r="I112" s="783"/>
      <c r="J112" s="783"/>
      <c r="K112" s="783"/>
      <c r="L112" s="783"/>
      <c r="M112" s="784"/>
      <c r="N112" s="782"/>
      <c r="O112" s="783"/>
      <c r="P112" s="783"/>
      <c r="Q112" s="783"/>
      <c r="R112" s="783"/>
      <c r="S112" s="783"/>
      <c r="T112" s="783"/>
      <c r="U112" s="783"/>
      <c r="V112" s="783"/>
      <c r="W112" s="783"/>
      <c r="X112" s="783"/>
      <c r="Y112" s="785"/>
      <c r="Z112" s="782"/>
      <c r="AA112" s="783"/>
      <c r="AB112" s="783"/>
      <c r="AC112" s="784"/>
      <c r="AD112" s="782"/>
      <c r="AE112" s="783"/>
      <c r="AF112" s="783"/>
      <c r="AG112" s="784"/>
      <c r="AH112" s="786"/>
      <c r="AI112" s="783"/>
      <c r="AJ112" s="783"/>
      <c r="AK112" s="785"/>
      <c r="AL112" s="787">
        <f>IF(HT_Personalausgaben!AL111&lt;&gt;0,HT_Personalausgaben!AL112/HT_Personalausgaben!AL111,0)</f>
        <v>0</v>
      </c>
      <c r="AM112" s="788">
        <f>IF(HT_Personalausgaben!AM111&lt;&gt;0,HT_Personalausgaben!AM112/HT_Personalausgaben!AM111,0)</f>
        <v>0</v>
      </c>
      <c r="AN112" s="788">
        <f>IF(HT_Personalausgaben!AN111&lt;&gt;0,HT_Personalausgaben!AN112/HT_Personalausgaben!AN111,0)</f>
        <v>0</v>
      </c>
      <c r="AO112" s="788">
        <f>IF(HT_Personalausgaben!AO111&lt;&gt;0,HT_Personalausgaben!AO112/HT_Personalausgaben!AO111,0)</f>
        <v>0</v>
      </c>
      <c r="AP112" s="789">
        <f>IF(HT_Personalausgaben!AP111&lt;&gt;0,HT_Personalausgaben!AP112/HT_Personalausgaben!AP111,0)</f>
        <v>0</v>
      </c>
    </row>
    <row r="113" spans="1:42" s="97" customFormat="1" x14ac:dyDescent="0.25">
      <c r="A113" s="93" t="s">
        <v>108</v>
      </c>
      <c r="B113" s="677"/>
      <c r="C113" s="678"/>
      <c r="D113" s="678"/>
      <c r="E113" s="678"/>
      <c r="F113" s="678"/>
      <c r="G113" s="678"/>
      <c r="H113" s="678"/>
      <c r="I113" s="678"/>
      <c r="J113" s="678"/>
      <c r="K113" s="678"/>
      <c r="L113" s="678"/>
      <c r="M113" s="679"/>
      <c r="N113" s="677"/>
      <c r="O113" s="678"/>
      <c r="P113" s="678"/>
      <c r="Q113" s="678"/>
      <c r="R113" s="678"/>
      <c r="S113" s="678"/>
      <c r="T113" s="678"/>
      <c r="U113" s="678"/>
      <c r="V113" s="678"/>
      <c r="W113" s="678"/>
      <c r="X113" s="678"/>
      <c r="Y113" s="680"/>
      <c r="Z113" s="677"/>
      <c r="AA113" s="678"/>
      <c r="AB113" s="678"/>
      <c r="AC113" s="679"/>
      <c r="AD113" s="677"/>
      <c r="AE113" s="678"/>
      <c r="AF113" s="678"/>
      <c r="AG113" s="679"/>
      <c r="AH113" s="681"/>
      <c r="AI113" s="678"/>
      <c r="AJ113" s="678"/>
      <c r="AK113" s="680"/>
      <c r="AL113" s="94">
        <f>IF(HT_Personalausgaben!AL111&lt;&gt;0,HT_Personalausgaben!AL113/HT_Personalausgaben!AL111,0)</f>
        <v>0</v>
      </c>
      <c r="AM113" s="95">
        <f>IF(HT_Personalausgaben!AM111&lt;&gt;0,HT_Personalausgaben!AM113/HT_Personalausgaben!AM111,0)</f>
        <v>0</v>
      </c>
      <c r="AN113" s="95">
        <f>IF(HT_Personalausgaben!AN111&lt;&gt;0,HT_Personalausgaben!AN113/HT_Personalausgaben!AN111,0)</f>
        <v>0</v>
      </c>
      <c r="AO113" s="95">
        <f>IF(HT_Personalausgaben!AO111&lt;&gt;0,HT_Personalausgaben!AO113/HT_Personalausgaben!AO111,0)</f>
        <v>0</v>
      </c>
      <c r="AP113" s="96">
        <f>IF(HT_Personalausgaben!AP111&lt;&gt;0,HT_Personalausgaben!AP113/HT_Personalausgaben!AP111,0)</f>
        <v>0</v>
      </c>
    </row>
    <row r="114" spans="1:42" s="97" customFormat="1" ht="13.5" thickBot="1" x14ac:dyDescent="0.3">
      <c r="A114" s="163" t="s">
        <v>431</v>
      </c>
      <c r="B114" s="768">
        <f>1-B112-B113</f>
        <v>1</v>
      </c>
      <c r="C114" s="769">
        <f t="shared" ref="C114:AK114" si="27">1-C112-C113</f>
        <v>1</v>
      </c>
      <c r="D114" s="769">
        <f t="shared" si="27"/>
        <v>1</v>
      </c>
      <c r="E114" s="769">
        <f t="shared" si="27"/>
        <v>1</v>
      </c>
      <c r="F114" s="769">
        <f t="shared" si="27"/>
        <v>1</v>
      </c>
      <c r="G114" s="769">
        <f t="shared" si="27"/>
        <v>1</v>
      </c>
      <c r="H114" s="769">
        <f t="shared" si="27"/>
        <v>1</v>
      </c>
      <c r="I114" s="769">
        <f t="shared" si="27"/>
        <v>1</v>
      </c>
      <c r="J114" s="769">
        <f t="shared" si="27"/>
        <v>1</v>
      </c>
      <c r="K114" s="769">
        <f t="shared" si="27"/>
        <v>1</v>
      </c>
      <c r="L114" s="769">
        <f t="shared" si="27"/>
        <v>1</v>
      </c>
      <c r="M114" s="770">
        <f t="shared" si="27"/>
        <v>1</v>
      </c>
      <c r="N114" s="768">
        <f t="shared" si="27"/>
        <v>1</v>
      </c>
      <c r="O114" s="769">
        <f t="shared" si="27"/>
        <v>1</v>
      </c>
      <c r="P114" s="769">
        <f t="shared" si="27"/>
        <v>1</v>
      </c>
      <c r="Q114" s="769">
        <f t="shared" si="27"/>
        <v>1</v>
      </c>
      <c r="R114" s="769">
        <f t="shared" si="27"/>
        <v>1</v>
      </c>
      <c r="S114" s="769">
        <f t="shared" si="27"/>
        <v>1</v>
      </c>
      <c r="T114" s="769">
        <f t="shared" si="27"/>
        <v>1</v>
      </c>
      <c r="U114" s="769">
        <f t="shared" si="27"/>
        <v>1</v>
      </c>
      <c r="V114" s="769">
        <f t="shared" si="27"/>
        <v>1</v>
      </c>
      <c r="W114" s="769">
        <f t="shared" si="27"/>
        <v>1</v>
      </c>
      <c r="X114" s="769">
        <f t="shared" si="27"/>
        <v>1</v>
      </c>
      <c r="Y114" s="770">
        <f t="shared" si="27"/>
        <v>1</v>
      </c>
      <c r="Z114" s="768">
        <f t="shared" si="27"/>
        <v>1</v>
      </c>
      <c r="AA114" s="769">
        <f t="shared" si="27"/>
        <v>1</v>
      </c>
      <c r="AB114" s="769">
        <f t="shared" si="27"/>
        <v>1</v>
      </c>
      <c r="AC114" s="770">
        <f t="shared" si="27"/>
        <v>1</v>
      </c>
      <c r="AD114" s="768">
        <f t="shared" si="27"/>
        <v>1</v>
      </c>
      <c r="AE114" s="769">
        <f t="shared" si="27"/>
        <v>1</v>
      </c>
      <c r="AF114" s="769">
        <f t="shared" si="27"/>
        <v>1</v>
      </c>
      <c r="AG114" s="770">
        <f t="shared" si="27"/>
        <v>1</v>
      </c>
      <c r="AH114" s="768">
        <f t="shared" si="27"/>
        <v>1</v>
      </c>
      <c r="AI114" s="769">
        <f t="shared" si="27"/>
        <v>1</v>
      </c>
      <c r="AJ114" s="769">
        <f t="shared" si="27"/>
        <v>1</v>
      </c>
      <c r="AK114" s="771">
        <f t="shared" si="27"/>
        <v>1</v>
      </c>
      <c r="AL114" s="772">
        <f>IF(HT_Personalausgaben!AL111&lt;&gt;0,HT_Personalausgaben!AL114/HT_Personalausgaben!AL111,0)</f>
        <v>0</v>
      </c>
      <c r="AM114" s="769">
        <f>IF(HT_Personalausgaben!AM111&lt;&gt;0,HT_Personalausgaben!AM114/HT_Personalausgaben!AM111,0)</f>
        <v>0</v>
      </c>
      <c r="AN114" s="769">
        <f>IF(HT_Personalausgaben!AN111&lt;&gt;0,HT_Personalausgaben!AN114/HT_Personalausgaben!AN111,0)</f>
        <v>0</v>
      </c>
      <c r="AO114" s="769">
        <f>IF(HT_Personalausgaben!AO111&lt;&gt;0,HT_Personalausgaben!AO114/HT_Personalausgaben!AO111,0)</f>
        <v>0</v>
      </c>
      <c r="AP114" s="773">
        <f>IF(HT_Personalausgaben!AP111&lt;&gt;0,HT_Personalausgaben!AP114/HT_Personalausgaben!AP111,0)</f>
        <v>0</v>
      </c>
    </row>
    <row r="115" spans="1:42" s="72" customFormat="1" ht="13.5" thickBot="1" x14ac:dyDescent="0.3">
      <c r="A115" s="790" t="s">
        <v>99</v>
      </c>
      <c r="B115" s="791"/>
      <c r="C115" s="792"/>
      <c r="D115" s="792"/>
      <c r="E115" s="792"/>
      <c r="F115" s="792"/>
      <c r="G115" s="792"/>
      <c r="H115" s="792"/>
      <c r="I115" s="792"/>
      <c r="J115" s="792"/>
      <c r="K115" s="792"/>
      <c r="L115" s="792"/>
      <c r="M115" s="793"/>
      <c r="N115" s="791"/>
      <c r="O115" s="792"/>
      <c r="P115" s="792"/>
      <c r="Q115" s="792"/>
      <c r="R115" s="792"/>
      <c r="S115" s="792"/>
      <c r="T115" s="792"/>
      <c r="U115" s="792"/>
      <c r="V115" s="792"/>
      <c r="W115" s="792"/>
      <c r="X115" s="792"/>
      <c r="Y115" s="794"/>
      <c r="Z115" s="791"/>
      <c r="AA115" s="792"/>
      <c r="AB115" s="792"/>
      <c r="AC115" s="793"/>
      <c r="AD115" s="791"/>
      <c r="AE115" s="792"/>
      <c r="AF115" s="792"/>
      <c r="AG115" s="793"/>
      <c r="AH115" s="795"/>
      <c r="AI115" s="792"/>
      <c r="AJ115" s="792"/>
      <c r="AK115" s="794"/>
      <c r="AL115" s="796">
        <f>SUM(B115:M115)</f>
        <v>0</v>
      </c>
      <c r="AM115" s="797">
        <f>SUM(N115:Y115)</f>
        <v>0</v>
      </c>
      <c r="AN115" s="797">
        <f>SUM(Z115:AC115)</f>
        <v>0</v>
      </c>
      <c r="AO115" s="797">
        <f>SUM(AD115:AG115)</f>
        <v>0</v>
      </c>
      <c r="AP115" s="798">
        <f>SUM(AH115:AK115)</f>
        <v>0</v>
      </c>
    </row>
    <row r="116" spans="1:42" s="97" customFormat="1" x14ac:dyDescent="0.25">
      <c r="A116" s="781" t="s">
        <v>107</v>
      </c>
      <c r="B116" s="782"/>
      <c r="C116" s="783"/>
      <c r="D116" s="783"/>
      <c r="E116" s="783"/>
      <c r="F116" s="783"/>
      <c r="G116" s="783"/>
      <c r="H116" s="783"/>
      <c r="I116" s="783"/>
      <c r="J116" s="783"/>
      <c r="K116" s="783"/>
      <c r="L116" s="783"/>
      <c r="M116" s="784"/>
      <c r="N116" s="782"/>
      <c r="O116" s="783"/>
      <c r="P116" s="783"/>
      <c r="Q116" s="783"/>
      <c r="R116" s="783"/>
      <c r="S116" s="783"/>
      <c r="T116" s="783"/>
      <c r="U116" s="783"/>
      <c r="V116" s="783"/>
      <c r="W116" s="783"/>
      <c r="X116" s="783"/>
      <c r="Y116" s="785"/>
      <c r="Z116" s="782"/>
      <c r="AA116" s="783"/>
      <c r="AB116" s="783"/>
      <c r="AC116" s="784"/>
      <c r="AD116" s="782"/>
      <c r="AE116" s="783"/>
      <c r="AF116" s="783"/>
      <c r="AG116" s="784"/>
      <c r="AH116" s="786"/>
      <c r="AI116" s="783"/>
      <c r="AJ116" s="783"/>
      <c r="AK116" s="785"/>
      <c r="AL116" s="787">
        <f>IF(HT_Personalausgaben!AL115&lt;&gt;0,HT_Personalausgaben!AL116/HT_Personalausgaben!AL115,0)</f>
        <v>0</v>
      </c>
      <c r="AM116" s="788">
        <f>IF(HT_Personalausgaben!AM115&lt;&gt;0,HT_Personalausgaben!AM116/HT_Personalausgaben!AM115,0)</f>
        <v>0</v>
      </c>
      <c r="AN116" s="788">
        <f>IF(HT_Personalausgaben!AN115&lt;&gt;0,HT_Personalausgaben!AN116/HT_Personalausgaben!AN115,0)</f>
        <v>0</v>
      </c>
      <c r="AO116" s="788">
        <f>IF(HT_Personalausgaben!AO115&lt;&gt;0,HT_Personalausgaben!AO116/HT_Personalausgaben!AO115,0)</f>
        <v>0</v>
      </c>
      <c r="AP116" s="789">
        <f>IF(HT_Personalausgaben!AP115&lt;&gt;0,HT_Personalausgaben!AP116/HT_Personalausgaben!AP115,0)</f>
        <v>0</v>
      </c>
    </row>
    <row r="117" spans="1:42" s="97" customFormat="1" x14ac:dyDescent="0.25">
      <c r="A117" s="93" t="s">
        <v>108</v>
      </c>
      <c r="B117" s="677"/>
      <c r="C117" s="678"/>
      <c r="D117" s="678"/>
      <c r="E117" s="678"/>
      <c r="F117" s="678"/>
      <c r="G117" s="678"/>
      <c r="H117" s="678"/>
      <c r="I117" s="678"/>
      <c r="J117" s="678"/>
      <c r="K117" s="678"/>
      <c r="L117" s="678"/>
      <c r="M117" s="679"/>
      <c r="N117" s="677"/>
      <c r="O117" s="678"/>
      <c r="P117" s="678"/>
      <c r="Q117" s="678"/>
      <c r="R117" s="678"/>
      <c r="S117" s="678"/>
      <c r="T117" s="678"/>
      <c r="U117" s="678"/>
      <c r="V117" s="678"/>
      <c r="W117" s="678"/>
      <c r="X117" s="678"/>
      <c r="Y117" s="680"/>
      <c r="Z117" s="677"/>
      <c r="AA117" s="678"/>
      <c r="AB117" s="678"/>
      <c r="AC117" s="679"/>
      <c r="AD117" s="677"/>
      <c r="AE117" s="678"/>
      <c r="AF117" s="678"/>
      <c r="AG117" s="679"/>
      <c r="AH117" s="681"/>
      <c r="AI117" s="678"/>
      <c r="AJ117" s="678"/>
      <c r="AK117" s="680"/>
      <c r="AL117" s="94">
        <f>IF(HT_Personalausgaben!AL115&lt;&gt;0,HT_Personalausgaben!AL117/HT_Personalausgaben!AL115,0)</f>
        <v>0</v>
      </c>
      <c r="AM117" s="95">
        <f>IF(HT_Personalausgaben!AM115&lt;&gt;0,HT_Personalausgaben!AM117/HT_Personalausgaben!AM115,0)</f>
        <v>0</v>
      </c>
      <c r="AN117" s="95">
        <f>IF(HT_Personalausgaben!AN115&lt;&gt;0,HT_Personalausgaben!AN117/HT_Personalausgaben!AN115,0)</f>
        <v>0</v>
      </c>
      <c r="AO117" s="95">
        <f>IF(HT_Personalausgaben!AO115&lt;&gt;0,HT_Personalausgaben!AO117/HT_Personalausgaben!AO115,0)</f>
        <v>0</v>
      </c>
      <c r="AP117" s="96">
        <f>IF(HT_Personalausgaben!AP115&lt;&gt;0,HT_Personalausgaben!AP117/HT_Personalausgaben!AP115,0)</f>
        <v>0</v>
      </c>
    </row>
    <row r="118" spans="1:42" s="97" customFormat="1" ht="13.5" thickBot="1" x14ac:dyDescent="0.3">
      <c r="A118" s="93" t="s">
        <v>431</v>
      </c>
      <c r="B118" s="98">
        <f>1-B116-B117</f>
        <v>1</v>
      </c>
      <c r="C118" s="99">
        <f t="shared" ref="C118:AK118" si="28">1-C116-C117</f>
        <v>1</v>
      </c>
      <c r="D118" s="99">
        <f t="shared" si="28"/>
        <v>1</v>
      </c>
      <c r="E118" s="99">
        <f t="shared" si="28"/>
        <v>1</v>
      </c>
      <c r="F118" s="99">
        <f t="shared" si="28"/>
        <v>1</v>
      </c>
      <c r="G118" s="99">
        <f t="shared" si="28"/>
        <v>1</v>
      </c>
      <c r="H118" s="99">
        <f t="shared" si="28"/>
        <v>1</v>
      </c>
      <c r="I118" s="99">
        <f t="shared" si="28"/>
        <v>1</v>
      </c>
      <c r="J118" s="99">
        <f t="shared" si="28"/>
        <v>1</v>
      </c>
      <c r="K118" s="99">
        <f t="shared" si="28"/>
        <v>1</v>
      </c>
      <c r="L118" s="99">
        <f t="shared" si="28"/>
        <v>1</v>
      </c>
      <c r="M118" s="100">
        <f t="shared" si="28"/>
        <v>1</v>
      </c>
      <c r="N118" s="98">
        <f t="shared" si="28"/>
        <v>1</v>
      </c>
      <c r="O118" s="99">
        <f t="shared" si="28"/>
        <v>1</v>
      </c>
      <c r="P118" s="99">
        <f t="shared" si="28"/>
        <v>1</v>
      </c>
      <c r="Q118" s="99">
        <f t="shared" si="28"/>
        <v>1</v>
      </c>
      <c r="R118" s="99">
        <f t="shared" si="28"/>
        <v>1</v>
      </c>
      <c r="S118" s="99">
        <f t="shared" si="28"/>
        <v>1</v>
      </c>
      <c r="T118" s="99">
        <f t="shared" si="28"/>
        <v>1</v>
      </c>
      <c r="U118" s="99">
        <f t="shared" si="28"/>
        <v>1</v>
      </c>
      <c r="V118" s="99">
        <f t="shared" si="28"/>
        <v>1</v>
      </c>
      <c r="W118" s="99">
        <f t="shared" si="28"/>
        <v>1</v>
      </c>
      <c r="X118" s="99">
        <f t="shared" si="28"/>
        <v>1</v>
      </c>
      <c r="Y118" s="100">
        <f t="shared" si="28"/>
        <v>1</v>
      </c>
      <c r="Z118" s="98">
        <f t="shared" si="28"/>
        <v>1</v>
      </c>
      <c r="AA118" s="99">
        <f t="shared" si="28"/>
        <v>1</v>
      </c>
      <c r="AB118" s="99">
        <f t="shared" si="28"/>
        <v>1</v>
      </c>
      <c r="AC118" s="100">
        <f t="shared" si="28"/>
        <v>1</v>
      </c>
      <c r="AD118" s="98">
        <f t="shared" si="28"/>
        <v>1</v>
      </c>
      <c r="AE118" s="99">
        <f t="shared" si="28"/>
        <v>1</v>
      </c>
      <c r="AF118" s="99">
        <f t="shared" si="28"/>
        <v>1</v>
      </c>
      <c r="AG118" s="100">
        <f t="shared" si="28"/>
        <v>1</v>
      </c>
      <c r="AH118" s="98">
        <f t="shared" si="28"/>
        <v>1</v>
      </c>
      <c r="AI118" s="99">
        <f t="shared" si="28"/>
        <v>1</v>
      </c>
      <c r="AJ118" s="99">
        <f t="shared" si="28"/>
        <v>1</v>
      </c>
      <c r="AK118" s="142">
        <f t="shared" si="28"/>
        <v>1</v>
      </c>
      <c r="AL118" s="101">
        <f>IF(HT_Personalausgaben!AL115&lt;&gt;0,HT_Personalausgaben!AL118/HT_Personalausgaben!AL115,0)</f>
        <v>0</v>
      </c>
      <c r="AM118" s="99">
        <f>IF(HT_Personalausgaben!AM115&lt;&gt;0,HT_Personalausgaben!AM118/HT_Personalausgaben!AM115,0)</f>
        <v>0</v>
      </c>
      <c r="AN118" s="99">
        <f>IF(HT_Personalausgaben!AN115&lt;&gt;0,HT_Personalausgaben!AN118/HT_Personalausgaben!AN115,0)</f>
        <v>0</v>
      </c>
      <c r="AO118" s="99">
        <f>IF(HT_Personalausgaben!AO115&lt;&gt;0,HT_Personalausgaben!AO118/HT_Personalausgaben!AO115,0)</f>
        <v>0</v>
      </c>
      <c r="AP118" s="102">
        <f>IF(HT_Personalausgaben!AP115&lt;&gt;0,HT_Personalausgaben!AP118/HT_Personalausgaben!AP115,0)</f>
        <v>0</v>
      </c>
    </row>
    <row r="119" spans="1:42" s="72" customFormat="1" hidden="1" x14ac:dyDescent="0.25">
      <c r="A119" s="670" t="s">
        <v>99</v>
      </c>
      <c r="B119" s="672"/>
      <c r="C119" s="673"/>
      <c r="D119" s="673"/>
      <c r="E119" s="673"/>
      <c r="F119" s="673"/>
      <c r="G119" s="673"/>
      <c r="H119" s="673"/>
      <c r="I119" s="673"/>
      <c r="J119" s="673"/>
      <c r="K119" s="673"/>
      <c r="L119" s="673"/>
      <c r="M119" s="674"/>
      <c r="N119" s="672"/>
      <c r="O119" s="673"/>
      <c r="P119" s="673"/>
      <c r="Q119" s="673"/>
      <c r="R119" s="673"/>
      <c r="S119" s="673"/>
      <c r="T119" s="673"/>
      <c r="U119" s="673"/>
      <c r="V119" s="673"/>
      <c r="W119" s="673"/>
      <c r="X119" s="673"/>
      <c r="Y119" s="675"/>
      <c r="Z119" s="672"/>
      <c r="AA119" s="673"/>
      <c r="AB119" s="673"/>
      <c r="AC119" s="674"/>
      <c r="AD119" s="672"/>
      <c r="AE119" s="673"/>
      <c r="AF119" s="673"/>
      <c r="AG119" s="674"/>
      <c r="AH119" s="676"/>
      <c r="AI119" s="673"/>
      <c r="AJ119" s="673"/>
      <c r="AK119" s="675"/>
      <c r="AL119" s="84">
        <f>SUM(B119:M119)</f>
        <v>0</v>
      </c>
      <c r="AM119" s="83">
        <f>SUM(N119:Y119)</f>
        <v>0</v>
      </c>
      <c r="AN119" s="83">
        <f>SUM(Z119:AC119)</f>
        <v>0</v>
      </c>
      <c r="AO119" s="83">
        <f>SUM(AD119:AG119)</f>
        <v>0</v>
      </c>
      <c r="AP119" s="85">
        <f>SUM(AH119:AK119)</f>
        <v>0</v>
      </c>
    </row>
    <row r="120" spans="1:42" s="97" customFormat="1" hidden="1" x14ac:dyDescent="0.25">
      <c r="A120" s="93" t="s">
        <v>107</v>
      </c>
      <c r="B120" s="677"/>
      <c r="C120" s="678"/>
      <c r="D120" s="678"/>
      <c r="E120" s="678"/>
      <c r="F120" s="678"/>
      <c r="G120" s="678"/>
      <c r="H120" s="678"/>
      <c r="I120" s="678"/>
      <c r="J120" s="678"/>
      <c r="K120" s="678"/>
      <c r="L120" s="678"/>
      <c r="M120" s="679"/>
      <c r="N120" s="677"/>
      <c r="O120" s="678"/>
      <c r="P120" s="678"/>
      <c r="Q120" s="678"/>
      <c r="R120" s="678"/>
      <c r="S120" s="678"/>
      <c r="T120" s="678"/>
      <c r="U120" s="678"/>
      <c r="V120" s="678"/>
      <c r="W120" s="678"/>
      <c r="X120" s="678"/>
      <c r="Y120" s="680"/>
      <c r="Z120" s="677"/>
      <c r="AA120" s="678"/>
      <c r="AB120" s="678"/>
      <c r="AC120" s="679"/>
      <c r="AD120" s="677"/>
      <c r="AE120" s="678"/>
      <c r="AF120" s="678"/>
      <c r="AG120" s="679"/>
      <c r="AH120" s="681"/>
      <c r="AI120" s="678"/>
      <c r="AJ120" s="678"/>
      <c r="AK120" s="680"/>
      <c r="AL120" s="94">
        <f>IF(HT_Personalausgaben!AL119&lt;&gt;0,HT_Personalausgaben!AL120/HT_Personalausgaben!AL119,0)</f>
        <v>0</v>
      </c>
      <c r="AM120" s="95">
        <f>IF(HT_Personalausgaben!AM119&lt;&gt;0,HT_Personalausgaben!AM120/HT_Personalausgaben!AM119,0)</f>
        <v>0</v>
      </c>
      <c r="AN120" s="95">
        <f>IF(HT_Personalausgaben!AN119&lt;&gt;0,HT_Personalausgaben!AN120/HT_Personalausgaben!AN119,0)</f>
        <v>0</v>
      </c>
      <c r="AO120" s="95">
        <f>IF(HT_Personalausgaben!AO119&lt;&gt;0,HT_Personalausgaben!AO120/HT_Personalausgaben!AO119,0)</f>
        <v>0</v>
      </c>
      <c r="AP120" s="96">
        <f>IF(HT_Personalausgaben!AP119&lt;&gt;0,HT_Personalausgaben!AP120/HT_Personalausgaben!AP119,0)</f>
        <v>0</v>
      </c>
    </row>
    <row r="121" spans="1:42" s="97" customFormat="1" hidden="1" x14ac:dyDescent="0.25">
      <c r="A121" s="93" t="s">
        <v>108</v>
      </c>
      <c r="B121" s="677"/>
      <c r="C121" s="678"/>
      <c r="D121" s="678"/>
      <c r="E121" s="678"/>
      <c r="F121" s="678"/>
      <c r="G121" s="678"/>
      <c r="H121" s="678"/>
      <c r="I121" s="678"/>
      <c r="J121" s="678"/>
      <c r="K121" s="678"/>
      <c r="L121" s="678"/>
      <c r="M121" s="679"/>
      <c r="N121" s="677"/>
      <c r="O121" s="678"/>
      <c r="P121" s="678"/>
      <c r="Q121" s="678"/>
      <c r="R121" s="678"/>
      <c r="S121" s="678"/>
      <c r="T121" s="678"/>
      <c r="U121" s="678"/>
      <c r="V121" s="678"/>
      <c r="W121" s="678"/>
      <c r="X121" s="678"/>
      <c r="Y121" s="680"/>
      <c r="Z121" s="677"/>
      <c r="AA121" s="678"/>
      <c r="AB121" s="678"/>
      <c r="AC121" s="679"/>
      <c r="AD121" s="677"/>
      <c r="AE121" s="678"/>
      <c r="AF121" s="678"/>
      <c r="AG121" s="679"/>
      <c r="AH121" s="681"/>
      <c r="AI121" s="678"/>
      <c r="AJ121" s="678"/>
      <c r="AK121" s="680"/>
      <c r="AL121" s="94">
        <f>IF(HT_Personalausgaben!AL119&lt;&gt;0,HT_Personalausgaben!AL121/HT_Personalausgaben!AL119,0)</f>
        <v>0</v>
      </c>
      <c r="AM121" s="95">
        <f>IF(HT_Personalausgaben!AM119&lt;&gt;0,HT_Personalausgaben!AM121/HT_Personalausgaben!AM119,0)</f>
        <v>0</v>
      </c>
      <c r="AN121" s="95">
        <f>IF(HT_Personalausgaben!AN119&lt;&gt;0,HT_Personalausgaben!AN121/HT_Personalausgaben!AN119,0)</f>
        <v>0</v>
      </c>
      <c r="AO121" s="95">
        <f>IF(HT_Personalausgaben!AO119&lt;&gt;0,HT_Personalausgaben!AO121/HT_Personalausgaben!AO119,0)</f>
        <v>0</v>
      </c>
      <c r="AP121" s="96">
        <f>IF(HT_Personalausgaben!AP119&lt;&gt;0,HT_Personalausgaben!AP121/HT_Personalausgaben!AP119,0)</f>
        <v>0</v>
      </c>
    </row>
    <row r="122" spans="1:42" s="97" customFormat="1" hidden="1" x14ac:dyDescent="0.25">
      <c r="A122" s="93" t="s">
        <v>431</v>
      </c>
      <c r="B122" s="98">
        <f>1-B120-B121</f>
        <v>1</v>
      </c>
      <c r="C122" s="99">
        <f t="shared" ref="C122:AK122" si="29">1-C120-C121</f>
        <v>1</v>
      </c>
      <c r="D122" s="99">
        <f t="shared" si="29"/>
        <v>1</v>
      </c>
      <c r="E122" s="99">
        <f t="shared" si="29"/>
        <v>1</v>
      </c>
      <c r="F122" s="99">
        <f t="shared" si="29"/>
        <v>1</v>
      </c>
      <c r="G122" s="99">
        <f t="shared" si="29"/>
        <v>1</v>
      </c>
      <c r="H122" s="99">
        <f t="shared" si="29"/>
        <v>1</v>
      </c>
      <c r="I122" s="99">
        <f t="shared" si="29"/>
        <v>1</v>
      </c>
      <c r="J122" s="99">
        <f t="shared" si="29"/>
        <v>1</v>
      </c>
      <c r="K122" s="99">
        <f t="shared" si="29"/>
        <v>1</v>
      </c>
      <c r="L122" s="99">
        <f t="shared" si="29"/>
        <v>1</v>
      </c>
      <c r="M122" s="100">
        <f t="shared" si="29"/>
        <v>1</v>
      </c>
      <c r="N122" s="98">
        <f t="shared" si="29"/>
        <v>1</v>
      </c>
      <c r="O122" s="99">
        <f t="shared" si="29"/>
        <v>1</v>
      </c>
      <c r="P122" s="99">
        <f t="shared" si="29"/>
        <v>1</v>
      </c>
      <c r="Q122" s="99">
        <f t="shared" si="29"/>
        <v>1</v>
      </c>
      <c r="R122" s="99">
        <f t="shared" si="29"/>
        <v>1</v>
      </c>
      <c r="S122" s="99">
        <f t="shared" si="29"/>
        <v>1</v>
      </c>
      <c r="T122" s="99">
        <f t="shared" si="29"/>
        <v>1</v>
      </c>
      <c r="U122" s="99">
        <f t="shared" si="29"/>
        <v>1</v>
      </c>
      <c r="V122" s="99">
        <f t="shared" si="29"/>
        <v>1</v>
      </c>
      <c r="W122" s="99">
        <f t="shared" si="29"/>
        <v>1</v>
      </c>
      <c r="X122" s="99">
        <f t="shared" si="29"/>
        <v>1</v>
      </c>
      <c r="Y122" s="100">
        <f t="shared" si="29"/>
        <v>1</v>
      </c>
      <c r="Z122" s="98">
        <f t="shared" si="29"/>
        <v>1</v>
      </c>
      <c r="AA122" s="99">
        <f t="shared" si="29"/>
        <v>1</v>
      </c>
      <c r="AB122" s="99">
        <f t="shared" si="29"/>
        <v>1</v>
      </c>
      <c r="AC122" s="100">
        <f t="shared" si="29"/>
        <v>1</v>
      </c>
      <c r="AD122" s="98">
        <f t="shared" si="29"/>
        <v>1</v>
      </c>
      <c r="AE122" s="99">
        <f t="shared" si="29"/>
        <v>1</v>
      </c>
      <c r="AF122" s="99">
        <f t="shared" si="29"/>
        <v>1</v>
      </c>
      <c r="AG122" s="100">
        <f t="shared" si="29"/>
        <v>1</v>
      </c>
      <c r="AH122" s="98">
        <f t="shared" si="29"/>
        <v>1</v>
      </c>
      <c r="AI122" s="99">
        <f t="shared" si="29"/>
        <v>1</v>
      </c>
      <c r="AJ122" s="99">
        <f t="shared" si="29"/>
        <v>1</v>
      </c>
      <c r="AK122" s="142">
        <f t="shared" si="29"/>
        <v>1</v>
      </c>
      <c r="AL122" s="101">
        <f>IF(HT_Personalausgaben!AL119&lt;&gt;0,HT_Personalausgaben!AL122/HT_Personalausgaben!AL119,0)</f>
        <v>0</v>
      </c>
      <c r="AM122" s="99">
        <f>IF(HT_Personalausgaben!AM119&lt;&gt;0,HT_Personalausgaben!AM122/HT_Personalausgaben!AM119,0)</f>
        <v>0</v>
      </c>
      <c r="AN122" s="99">
        <f>IF(HT_Personalausgaben!AN119&lt;&gt;0,HT_Personalausgaben!AN122/HT_Personalausgaben!AN119,0)</f>
        <v>0</v>
      </c>
      <c r="AO122" s="99">
        <f>IF(HT_Personalausgaben!AO119&lt;&gt;0,HT_Personalausgaben!AO122/HT_Personalausgaben!AO119,0)</f>
        <v>0</v>
      </c>
      <c r="AP122" s="102">
        <f>IF(HT_Personalausgaben!AP119&lt;&gt;0,HT_Personalausgaben!AP122/HT_Personalausgaben!AP119,0)</f>
        <v>0</v>
      </c>
    </row>
    <row r="123" spans="1:42" s="72" customFormat="1" hidden="1" x14ac:dyDescent="0.25">
      <c r="A123" s="670" t="s">
        <v>99</v>
      </c>
      <c r="B123" s="672"/>
      <c r="C123" s="673"/>
      <c r="D123" s="673"/>
      <c r="E123" s="673"/>
      <c r="F123" s="673"/>
      <c r="G123" s="673"/>
      <c r="H123" s="673"/>
      <c r="I123" s="673"/>
      <c r="J123" s="673"/>
      <c r="K123" s="673"/>
      <c r="L123" s="673"/>
      <c r="M123" s="674"/>
      <c r="N123" s="672"/>
      <c r="O123" s="673"/>
      <c r="P123" s="673"/>
      <c r="Q123" s="673"/>
      <c r="R123" s="673"/>
      <c r="S123" s="673"/>
      <c r="T123" s="673"/>
      <c r="U123" s="673"/>
      <c r="V123" s="673"/>
      <c r="W123" s="673"/>
      <c r="X123" s="673"/>
      <c r="Y123" s="675"/>
      <c r="Z123" s="672"/>
      <c r="AA123" s="673"/>
      <c r="AB123" s="673"/>
      <c r="AC123" s="674"/>
      <c r="AD123" s="672"/>
      <c r="AE123" s="673"/>
      <c r="AF123" s="673"/>
      <c r="AG123" s="674"/>
      <c r="AH123" s="676"/>
      <c r="AI123" s="673"/>
      <c r="AJ123" s="673"/>
      <c r="AK123" s="675"/>
      <c r="AL123" s="84">
        <f>SUM(B123:M123)</f>
        <v>0</v>
      </c>
      <c r="AM123" s="83">
        <f>SUM(N123:Y123)</f>
        <v>0</v>
      </c>
      <c r="AN123" s="83">
        <f>SUM(Z123:AC123)</f>
        <v>0</v>
      </c>
      <c r="AO123" s="83">
        <f>SUM(AD123:AG123)</f>
        <v>0</v>
      </c>
      <c r="AP123" s="85">
        <f>SUM(AH123:AK123)</f>
        <v>0</v>
      </c>
    </row>
    <row r="124" spans="1:42" s="97" customFormat="1" hidden="1" x14ac:dyDescent="0.25">
      <c r="A124" s="93" t="s">
        <v>107</v>
      </c>
      <c r="B124" s="677"/>
      <c r="C124" s="678"/>
      <c r="D124" s="678"/>
      <c r="E124" s="678"/>
      <c r="F124" s="678"/>
      <c r="G124" s="678"/>
      <c r="H124" s="678"/>
      <c r="I124" s="678"/>
      <c r="J124" s="678"/>
      <c r="K124" s="678"/>
      <c r="L124" s="678"/>
      <c r="M124" s="679"/>
      <c r="N124" s="677"/>
      <c r="O124" s="678"/>
      <c r="P124" s="678"/>
      <c r="Q124" s="678"/>
      <c r="R124" s="678"/>
      <c r="S124" s="678"/>
      <c r="T124" s="678"/>
      <c r="U124" s="678"/>
      <c r="V124" s="678"/>
      <c r="W124" s="678"/>
      <c r="X124" s="678"/>
      <c r="Y124" s="680"/>
      <c r="Z124" s="677"/>
      <c r="AA124" s="678"/>
      <c r="AB124" s="678"/>
      <c r="AC124" s="679"/>
      <c r="AD124" s="677"/>
      <c r="AE124" s="678"/>
      <c r="AF124" s="678"/>
      <c r="AG124" s="679"/>
      <c r="AH124" s="681"/>
      <c r="AI124" s="678"/>
      <c r="AJ124" s="678"/>
      <c r="AK124" s="680"/>
      <c r="AL124" s="94">
        <f>IF(HT_Personalausgaben!AL123&lt;&gt;0,HT_Personalausgaben!AL124/HT_Personalausgaben!AL123,0)</f>
        <v>0</v>
      </c>
      <c r="AM124" s="95">
        <f>IF(HT_Personalausgaben!AM123&lt;&gt;0,HT_Personalausgaben!AM124/HT_Personalausgaben!AM123,0)</f>
        <v>0</v>
      </c>
      <c r="AN124" s="95">
        <f>IF(HT_Personalausgaben!AN123&lt;&gt;0,HT_Personalausgaben!AN124/HT_Personalausgaben!AN123,0)</f>
        <v>0</v>
      </c>
      <c r="AO124" s="95">
        <f>IF(HT_Personalausgaben!AO123&lt;&gt;0,HT_Personalausgaben!AO124/HT_Personalausgaben!AO123,0)</f>
        <v>0</v>
      </c>
      <c r="AP124" s="96">
        <f>IF(HT_Personalausgaben!AP123&lt;&gt;0,HT_Personalausgaben!AP124/HT_Personalausgaben!AP123,0)</f>
        <v>0</v>
      </c>
    </row>
    <row r="125" spans="1:42" s="97" customFormat="1" hidden="1" x14ac:dyDescent="0.25">
      <c r="A125" s="93" t="s">
        <v>108</v>
      </c>
      <c r="B125" s="677"/>
      <c r="C125" s="678"/>
      <c r="D125" s="678"/>
      <c r="E125" s="678"/>
      <c r="F125" s="678"/>
      <c r="G125" s="678"/>
      <c r="H125" s="678"/>
      <c r="I125" s="678"/>
      <c r="J125" s="678"/>
      <c r="K125" s="678"/>
      <c r="L125" s="678"/>
      <c r="M125" s="679"/>
      <c r="N125" s="677"/>
      <c r="O125" s="678"/>
      <c r="P125" s="678"/>
      <c r="Q125" s="678"/>
      <c r="R125" s="678"/>
      <c r="S125" s="678"/>
      <c r="T125" s="678"/>
      <c r="U125" s="678"/>
      <c r="V125" s="678"/>
      <c r="W125" s="678"/>
      <c r="X125" s="678"/>
      <c r="Y125" s="680"/>
      <c r="Z125" s="677"/>
      <c r="AA125" s="678"/>
      <c r="AB125" s="678"/>
      <c r="AC125" s="679"/>
      <c r="AD125" s="677"/>
      <c r="AE125" s="678"/>
      <c r="AF125" s="678"/>
      <c r="AG125" s="679"/>
      <c r="AH125" s="681"/>
      <c r="AI125" s="678"/>
      <c r="AJ125" s="678"/>
      <c r="AK125" s="680"/>
      <c r="AL125" s="94">
        <f>IF(HT_Personalausgaben!AL123&lt;&gt;0,HT_Personalausgaben!AL125/HT_Personalausgaben!AL123,0)</f>
        <v>0</v>
      </c>
      <c r="AM125" s="95">
        <f>IF(HT_Personalausgaben!AM123&lt;&gt;0,HT_Personalausgaben!AM125/HT_Personalausgaben!AM123,0)</f>
        <v>0</v>
      </c>
      <c r="AN125" s="95">
        <f>IF(HT_Personalausgaben!AN123&lt;&gt;0,HT_Personalausgaben!AN125/HT_Personalausgaben!AN123,0)</f>
        <v>0</v>
      </c>
      <c r="AO125" s="95">
        <f>IF(HT_Personalausgaben!AO123&lt;&gt;0,HT_Personalausgaben!AO125/HT_Personalausgaben!AO123,0)</f>
        <v>0</v>
      </c>
      <c r="AP125" s="96">
        <f>IF(HT_Personalausgaben!AP123&lt;&gt;0,HT_Personalausgaben!AP125/HT_Personalausgaben!AP123,0)</f>
        <v>0</v>
      </c>
    </row>
    <row r="126" spans="1:42" s="97" customFormat="1" hidden="1" x14ac:dyDescent="0.25">
      <c r="A126" s="93" t="s">
        <v>431</v>
      </c>
      <c r="B126" s="98">
        <f>1-B124-B125</f>
        <v>1</v>
      </c>
      <c r="C126" s="99">
        <f t="shared" ref="C126:AK126" si="30">1-C124-C125</f>
        <v>1</v>
      </c>
      <c r="D126" s="99">
        <f t="shared" si="30"/>
        <v>1</v>
      </c>
      <c r="E126" s="99">
        <f t="shared" si="30"/>
        <v>1</v>
      </c>
      <c r="F126" s="99">
        <f t="shared" si="30"/>
        <v>1</v>
      </c>
      <c r="G126" s="99">
        <f t="shared" si="30"/>
        <v>1</v>
      </c>
      <c r="H126" s="99">
        <f t="shared" si="30"/>
        <v>1</v>
      </c>
      <c r="I126" s="99">
        <f t="shared" si="30"/>
        <v>1</v>
      </c>
      <c r="J126" s="99">
        <f t="shared" si="30"/>
        <v>1</v>
      </c>
      <c r="K126" s="99">
        <f t="shared" si="30"/>
        <v>1</v>
      </c>
      <c r="L126" s="99">
        <f t="shared" si="30"/>
        <v>1</v>
      </c>
      <c r="M126" s="100">
        <f t="shared" si="30"/>
        <v>1</v>
      </c>
      <c r="N126" s="98">
        <f t="shared" si="30"/>
        <v>1</v>
      </c>
      <c r="O126" s="99">
        <f t="shared" si="30"/>
        <v>1</v>
      </c>
      <c r="P126" s="99">
        <f t="shared" si="30"/>
        <v>1</v>
      </c>
      <c r="Q126" s="99">
        <f t="shared" si="30"/>
        <v>1</v>
      </c>
      <c r="R126" s="99">
        <f t="shared" si="30"/>
        <v>1</v>
      </c>
      <c r="S126" s="99">
        <f t="shared" si="30"/>
        <v>1</v>
      </c>
      <c r="T126" s="99">
        <f t="shared" si="30"/>
        <v>1</v>
      </c>
      <c r="U126" s="99">
        <f t="shared" si="30"/>
        <v>1</v>
      </c>
      <c r="V126" s="99">
        <f t="shared" si="30"/>
        <v>1</v>
      </c>
      <c r="W126" s="99">
        <f t="shared" si="30"/>
        <v>1</v>
      </c>
      <c r="X126" s="99">
        <f t="shared" si="30"/>
        <v>1</v>
      </c>
      <c r="Y126" s="100">
        <f t="shared" si="30"/>
        <v>1</v>
      </c>
      <c r="Z126" s="98">
        <f t="shared" si="30"/>
        <v>1</v>
      </c>
      <c r="AA126" s="99">
        <f t="shared" si="30"/>
        <v>1</v>
      </c>
      <c r="AB126" s="99">
        <f t="shared" si="30"/>
        <v>1</v>
      </c>
      <c r="AC126" s="100">
        <f t="shared" si="30"/>
        <v>1</v>
      </c>
      <c r="AD126" s="98">
        <f t="shared" si="30"/>
        <v>1</v>
      </c>
      <c r="AE126" s="99">
        <f t="shared" si="30"/>
        <v>1</v>
      </c>
      <c r="AF126" s="99">
        <f t="shared" si="30"/>
        <v>1</v>
      </c>
      <c r="AG126" s="100">
        <f t="shared" si="30"/>
        <v>1</v>
      </c>
      <c r="AH126" s="98">
        <f t="shared" si="30"/>
        <v>1</v>
      </c>
      <c r="AI126" s="99">
        <f t="shared" si="30"/>
        <v>1</v>
      </c>
      <c r="AJ126" s="99">
        <f t="shared" si="30"/>
        <v>1</v>
      </c>
      <c r="AK126" s="142">
        <f t="shared" si="30"/>
        <v>1</v>
      </c>
      <c r="AL126" s="101">
        <f>IF(HT_Personalausgaben!AL123&lt;&gt;0,HT_Personalausgaben!AL126/HT_Personalausgaben!AL123,0)</f>
        <v>0</v>
      </c>
      <c r="AM126" s="99">
        <f>IF(HT_Personalausgaben!AM123&lt;&gt;0,HT_Personalausgaben!AM126/HT_Personalausgaben!AM123,0)</f>
        <v>0</v>
      </c>
      <c r="AN126" s="99">
        <f>IF(HT_Personalausgaben!AN123&lt;&gt;0,HT_Personalausgaben!AN126/HT_Personalausgaben!AN123,0)</f>
        <v>0</v>
      </c>
      <c r="AO126" s="99">
        <f>IF(HT_Personalausgaben!AO123&lt;&gt;0,HT_Personalausgaben!AO126/HT_Personalausgaben!AO123,0)</f>
        <v>0</v>
      </c>
      <c r="AP126" s="102">
        <f>IF(HT_Personalausgaben!AP123&lt;&gt;0,HT_Personalausgaben!AP126/HT_Personalausgaben!AP123,0)</f>
        <v>0</v>
      </c>
    </row>
    <row r="127" spans="1:42" s="72" customFormat="1" hidden="1" x14ac:dyDescent="0.25">
      <c r="A127" s="670" t="s">
        <v>99</v>
      </c>
      <c r="B127" s="672"/>
      <c r="C127" s="673"/>
      <c r="D127" s="673"/>
      <c r="E127" s="673"/>
      <c r="F127" s="673"/>
      <c r="G127" s="673"/>
      <c r="H127" s="673"/>
      <c r="I127" s="673"/>
      <c r="J127" s="673"/>
      <c r="K127" s="673"/>
      <c r="L127" s="673"/>
      <c r="M127" s="674"/>
      <c r="N127" s="672"/>
      <c r="O127" s="673"/>
      <c r="P127" s="673"/>
      <c r="Q127" s="673"/>
      <c r="R127" s="673"/>
      <c r="S127" s="673"/>
      <c r="T127" s="673"/>
      <c r="U127" s="673"/>
      <c r="V127" s="673"/>
      <c r="W127" s="673"/>
      <c r="X127" s="673"/>
      <c r="Y127" s="675"/>
      <c r="Z127" s="672"/>
      <c r="AA127" s="673"/>
      <c r="AB127" s="673"/>
      <c r="AC127" s="674"/>
      <c r="AD127" s="672"/>
      <c r="AE127" s="673"/>
      <c r="AF127" s="673"/>
      <c r="AG127" s="674"/>
      <c r="AH127" s="676"/>
      <c r="AI127" s="673"/>
      <c r="AJ127" s="673"/>
      <c r="AK127" s="675"/>
      <c r="AL127" s="84">
        <f>SUM(B127:M127)</f>
        <v>0</v>
      </c>
      <c r="AM127" s="83">
        <f>SUM(N127:Y127)</f>
        <v>0</v>
      </c>
      <c r="AN127" s="83">
        <f>SUM(Z127:AC127)</f>
        <v>0</v>
      </c>
      <c r="AO127" s="83">
        <f>SUM(AD127:AG127)</f>
        <v>0</v>
      </c>
      <c r="AP127" s="85">
        <f>SUM(AH127:AK127)</f>
        <v>0</v>
      </c>
    </row>
    <row r="128" spans="1:42" s="97" customFormat="1" hidden="1" x14ac:dyDescent="0.25">
      <c r="A128" s="93" t="s">
        <v>107</v>
      </c>
      <c r="B128" s="677"/>
      <c r="C128" s="678"/>
      <c r="D128" s="678"/>
      <c r="E128" s="678"/>
      <c r="F128" s="678"/>
      <c r="G128" s="678"/>
      <c r="H128" s="678"/>
      <c r="I128" s="678"/>
      <c r="J128" s="678"/>
      <c r="K128" s="678"/>
      <c r="L128" s="678"/>
      <c r="M128" s="679"/>
      <c r="N128" s="677"/>
      <c r="O128" s="678"/>
      <c r="P128" s="678"/>
      <c r="Q128" s="678"/>
      <c r="R128" s="678"/>
      <c r="S128" s="678"/>
      <c r="T128" s="678"/>
      <c r="U128" s="678"/>
      <c r="V128" s="678"/>
      <c r="W128" s="678"/>
      <c r="X128" s="678"/>
      <c r="Y128" s="680"/>
      <c r="Z128" s="677"/>
      <c r="AA128" s="678"/>
      <c r="AB128" s="678"/>
      <c r="AC128" s="679"/>
      <c r="AD128" s="677"/>
      <c r="AE128" s="678"/>
      <c r="AF128" s="678"/>
      <c r="AG128" s="679"/>
      <c r="AH128" s="681"/>
      <c r="AI128" s="678"/>
      <c r="AJ128" s="678"/>
      <c r="AK128" s="680"/>
      <c r="AL128" s="94">
        <f>IF(HT_Personalausgaben!AL127&lt;&gt;0,HT_Personalausgaben!AL128/HT_Personalausgaben!AL127,0)</f>
        <v>0</v>
      </c>
      <c r="AM128" s="95">
        <f>IF(HT_Personalausgaben!AM127&lt;&gt;0,HT_Personalausgaben!AM128/HT_Personalausgaben!AM127,0)</f>
        <v>0</v>
      </c>
      <c r="AN128" s="95">
        <f>IF(HT_Personalausgaben!AN127&lt;&gt;0,HT_Personalausgaben!AN128/HT_Personalausgaben!AN127,0)</f>
        <v>0</v>
      </c>
      <c r="AO128" s="95">
        <f>IF(HT_Personalausgaben!AO127&lt;&gt;0,HT_Personalausgaben!AO128/HT_Personalausgaben!AO127,0)</f>
        <v>0</v>
      </c>
      <c r="AP128" s="96">
        <f>IF(HT_Personalausgaben!AP127&lt;&gt;0,HT_Personalausgaben!AP128/HT_Personalausgaben!AP127,0)</f>
        <v>0</v>
      </c>
    </row>
    <row r="129" spans="1:42" s="97" customFormat="1" hidden="1" x14ac:dyDescent="0.25">
      <c r="A129" s="93" t="s">
        <v>108</v>
      </c>
      <c r="B129" s="677"/>
      <c r="C129" s="678"/>
      <c r="D129" s="678"/>
      <c r="E129" s="678"/>
      <c r="F129" s="678"/>
      <c r="G129" s="678"/>
      <c r="H129" s="678"/>
      <c r="I129" s="678"/>
      <c r="J129" s="678"/>
      <c r="K129" s="678"/>
      <c r="L129" s="678"/>
      <c r="M129" s="679"/>
      <c r="N129" s="677"/>
      <c r="O129" s="678"/>
      <c r="P129" s="678"/>
      <c r="Q129" s="678"/>
      <c r="R129" s="678"/>
      <c r="S129" s="678"/>
      <c r="T129" s="678"/>
      <c r="U129" s="678"/>
      <c r="V129" s="678"/>
      <c r="W129" s="678"/>
      <c r="X129" s="678"/>
      <c r="Y129" s="680"/>
      <c r="Z129" s="677"/>
      <c r="AA129" s="678"/>
      <c r="AB129" s="678"/>
      <c r="AC129" s="679"/>
      <c r="AD129" s="677"/>
      <c r="AE129" s="678"/>
      <c r="AF129" s="678"/>
      <c r="AG129" s="679"/>
      <c r="AH129" s="681"/>
      <c r="AI129" s="678"/>
      <c r="AJ129" s="678"/>
      <c r="AK129" s="680"/>
      <c r="AL129" s="94">
        <f>IF(HT_Personalausgaben!AL127&lt;&gt;0,HT_Personalausgaben!AL129/HT_Personalausgaben!AL127,0)</f>
        <v>0</v>
      </c>
      <c r="AM129" s="95">
        <f>IF(HT_Personalausgaben!AM127&lt;&gt;0,HT_Personalausgaben!AM129/HT_Personalausgaben!AM127,0)</f>
        <v>0</v>
      </c>
      <c r="AN129" s="95">
        <f>IF(HT_Personalausgaben!AN127&lt;&gt;0,HT_Personalausgaben!AN129/HT_Personalausgaben!AN127,0)</f>
        <v>0</v>
      </c>
      <c r="AO129" s="95">
        <f>IF(HT_Personalausgaben!AO127&lt;&gt;0,HT_Personalausgaben!AO129/HT_Personalausgaben!AO127,0)</f>
        <v>0</v>
      </c>
      <c r="AP129" s="96">
        <f>IF(HT_Personalausgaben!AP127&lt;&gt;0,HT_Personalausgaben!AP129/HT_Personalausgaben!AP127,0)</f>
        <v>0</v>
      </c>
    </row>
    <row r="130" spans="1:42" s="97" customFormat="1" hidden="1" x14ac:dyDescent="0.25">
      <c r="A130" s="93" t="s">
        <v>431</v>
      </c>
      <c r="B130" s="98">
        <f>1-B128-B129</f>
        <v>1</v>
      </c>
      <c r="C130" s="99">
        <f t="shared" ref="C130:AK130" si="31">1-C128-C129</f>
        <v>1</v>
      </c>
      <c r="D130" s="99">
        <f t="shared" si="31"/>
        <v>1</v>
      </c>
      <c r="E130" s="99">
        <f t="shared" si="31"/>
        <v>1</v>
      </c>
      <c r="F130" s="99">
        <f t="shared" si="31"/>
        <v>1</v>
      </c>
      <c r="G130" s="99">
        <f t="shared" si="31"/>
        <v>1</v>
      </c>
      <c r="H130" s="99">
        <f t="shared" si="31"/>
        <v>1</v>
      </c>
      <c r="I130" s="99">
        <f t="shared" si="31"/>
        <v>1</v>
      </c>
      <c r="J130" s="99">
        <f t="shared" si="31"/>
        <v>1</v>
      </c>
      <c r="K130" s="99">
        <f t="shared" si="31"/>
        <v>1</v>
      </c>
      <c r="L130" s="99">
        <f t="shared" si="31"/>
        <v>1</v>
      </c>
      <c r="M130" s="100">
        <f t="shared" si="31"/>
        <v>1</v>
      </c>
      <c r="N130" s="98">
        <f t="shared" si="31"/>
        <v>1</v>
      </c>
      <c r="O130" s="99">
        <f t="shared" si="31"/>
        <v>1</v>
      </c>
      <c r="P130" s="99">
        <f t="shared" si="31"/>
        <v>1</v>
      </c>
      <c r="Q130" s="99">
        <f t="shared" si="31"/>
        <v>1</v>
      </c>
      <c r="R130" s="99">
        <f t="shared" si="31"/>
        <v>1</v>
      </c>
      <c r="S130" s="99">
        <f t="shared" si="31"/>
        <v>1</v>
      </c>
      <c r="T130" s="99">
        <f t="shared" si="31"/>
        <v>1</v>
      </c>
      <c r="U130" s="99">
        <f t="shared" si="31"/>
        <v>1</v>
      </c>
      <c r="V130" s="99">
        <f t="shared" si="31"/>
        <v>1</v>
      </c>
      <c r="W130" s="99">
        <f t="shared" si="31"/>
        <v>1</v>
      </c>
      <c r="X130" s="99">
        <f t="shared" si="31"/>
        <v>1</v>
      </c>
      <c r="Y130" s="100">
        <f t="shared" si="31"/>
        <v>1</v>
      </c>
      <c r="Z130" s="98">
        <f t="shared" si="31"/>
        <v>1</v>
      </c>
      <c r="AA130" s="99">
        <f t="shared" si="31"/>
        <v>1</v>
      </c>
      <c r="AB130" s="99">
        <f t="shared" si="31"/>
        <v>1</v>
      </c>
      <c r="AC130" s="100">
        <f t="shared" si="31"/>
        <v>1</v>
      </c>
      <c r="AD130" s="98">
        <f t="shared" si="31"/>
        <v>1</v>
      </c>
      <c r="AE130" s="99">
        <f t="shared" si="31"/>
        <v>1</v>
      </c>
      <c r="AF130" s="99">
        <f t="shared" si="31"/>
        <v>1</v>
      </c>
      <c r="AG130" s="100">
        <f t="shared" si="31"/>
        <v>1</v>
      </c>
      <c r="AH130" s="98">
        <f t="shared" si="31"/>
        <v>1</v>
      </c>
      <c r="AI130" s="99">
        <f t="shared" si="31"/>
        <v>1</v>
      </c>
      <c r="AJ130" s="99">
        <f t="shared" si="31"/>
        <v>1</v>
      </c>
      <c r="AK130" s="142">
        <f t="shared" si="31"/>
        <v>1</v>
      </c>
      <c r="AL130" s="101">
        <f>IF(HT_Personalausgaben!AL127&lt;&gt;0,HT_Personalausgaben!AL130/HT_Personalausgaben!AL127,0)</f>
        <v>0</v>
      </c>
      <c r="AM130" s="99">
        <f>IF(HT_Personalausgaben!AM127&lt;&gt;0,HT_Personalausgaben!AM130/HT_Personalausgaben!AM127,0)</f>
        <v>0</v>
      </c>
      <c r="AN130" s="99">
        <f>IF(HT_Personalausgaben!AN127&lt;&gt;0,HT_Personalausgaben!AN130/HT_Personalausgaben!AN127,0)</f>
        <v>0</v>
      </c>
      <c r="AO130" s="99">
        <f>IF(HT_Personalausgaben!AO127&lt;&gt;0,HT_Personalausgaben!AO130/HT_Personalausgaben!AO127,0)</f>
        <v>0</v>
      </c>
      <c r="AP130" s="102">
        <f>IF(HT_Personalausgaben!AP127&lt;&gt;0,HT_Personalausgaben!AP130/HT_Personalausgaben!AP127,0)</f>
        <v>0</v>
      </c>
    </row>
    <row r="131" spans="1:42" s="72" customFormat="1" hidden="1" x14ac:dyDescent="0.25">
      <c r="A131" s="670" t="s">
        <v>99</v>
      </c>
      <c r="B131" s="672"/>
      <c r="C131" s="673"/>
      <c r="D131" s="673"/>
      <c r="E131" s="673"/>
      <c r="F131" s="673"/>
      <c r="G131" s="673"/>
      <c r="H131" s="673"/>
      <c r="I131" s="673"/>
      <c r="J131" s="673"/>
      <c r="K131" s="673"/>
      <c r="L131" s="673"/>
      <c r="M131" s="674"/>
      <c r="N131" s="672"/>
      <c r="O131" s="673"/>
      <c r="P131" s="673"/>
      <c r="Q131" s="673"/>
      <c r="R131" s="673"/>
      <c r="S131" s="673"/>
      <c r="T131" s="673"/>
      <c r="U131" s="673"/>
      <c r="V131" s="673"/>
      <c r="W131" s="673"/>
      <c r="X131" s="673"/>
      <c r="Y131" s="675"/>
      <c r="Z131" s="672"/>
      <c r="AA131" s="673"/>
      <c r="AB131" s="673"/>
      <c r="AC131" s="674"/>
      <c r="AD131" s="672"/>
      <c r="AE131" s="673"/>
      <c r="AF131" s="673"/>
      <c r="AG131" s="674"/>
      <c r="AH131" s="676"/>
      <c r="AI131" s="673"/>
      <c r="AJ131" s="673"/>
      <c r="AK131" s="675"/>
      <c r="AL131" s="84">
        <f>SUM(B131:M131)</f>
        <v>0</v>
      </c>
      <c r="AM131" s="83">
        <f>SUM(N131:Y131)</f>
        <v>0</v>
      </c>
      <c r="AN131" s="83">
        <f>SUM(Z131:AC131)</f>
        <v>0</v>
      </c>
      <c r="AO131" s="83">
        <f>SUM(AD131:AG131)</f>
        <v>0</v>
      </c>
      <c r="AP131" s="85">
        <f>SUM(AH131:AK131)</f>
        <v>0</v>
      </c>
    </row>
    <row r="132" spans="1:42" s="97" customFormat="1" hidden="1" x14ac:dyDescent="0.25">
      <c r="A132" s="93" t="s">
        <v>107</v>
      </c>
      <c r="B132" s="677"/>
      <c r="C132" s="678"/>
      <c r="D132" s="678"/>
      <c r="E132" s="678"/>
      <c r="F132" s="678"/>
      <c r="G132" s="678"/>
      <c r="H132" s="678"/>
      <c r="I132" s="678"/>
      <c r="J132" s="678"/>
      <c r="K132" s="678"/>
      <c r="L132" s="678"/>
      <c r="M132" s="679"/>
      <c r="N132" s="677"/>
      <c r="O132" s="678"/>
      <c r="P132" s="678"/>
      <c r="Q132" s="678"/>
      <c r="R132" s="678"/>
      <c r="S132" s="678"/>
      <c r="T132" s="678"/>
      <c r="U132" s="678"/>
      <c r="V132" s="678"/>
      <c r="W132" s="678"/>
      <c r="X132" s="678"/>
      <c r="Y132" s="680"/>
      <c r="Z132" s="677"/>
      <c r="AA132" s="678"/>
      <c r="AB132" s="678"/>
      <c r="AC132" s="679"/>
      <c r="AD132" s="677"/>
      <c r="AE132" s="678"/>
      <c r="AF132" s="678"/>
      <c r="AG132" s="679"/>
      <c r="AH132" s="681"/>
      <c r="AI132" s="678"/>
      <c r="AJ132" s="678"/>
      <c r="AK132" s="680"/>
      <c r="AL132" s="94">
        <f>IF(HT_Personalausgaben!AL131&lt;&gt;0,HT_Personalausgaben!AL132/HT_Personalausgaben!AL131,0)</f>
        <v>0</v>
      </c>
      <c r="AM132" s="95">
        <f>IF(HT_Personalausgaben!AM131&lt;&gt;0,HT_Personalausgaben!AM132/HT_Personalausgaben!AM131,0)</f>
        <v>0</v>
      </c>
      <c r="AN132" s="95">
        <f>IF(HT_Personalausgaben!AN131&lt;&gt;0,HT_Personalausgaben!AN132/HT_Personalausgaben!AN131,0)</f>
        <v>0</v>
      </c>
      <c r="AO132" s="95">
        <f>IF(HT_Personalausgaben!AO131&lt;&gt;0,HT_Personalausgaben!AO132/HT_Personalausgaben!AO131,0)</f>
        <v>0</v>
      </c>
      <c r="AP132" s="96">
        <f>IF(HT_Personalausgaben!AP131&lt;&gt;0,HT_Personalausgaben!AP132/HT_Personalausgaben!AP131,0)</f>
        <v>0</v>
      </c>
    </row>
    <row r="133" spans="1:42" s="97" customFormat="1" hidden="1" x14ac:dyDescent="0.25">
      <c r="A133" s="93" t="s">
        <v>108</v>
      </c>
      <c r="B133" s="677"/>
      <c r="C133" s="678"/>
      <c r="D133" s="678"/>
      <c r="E133" s="678"/>
      <c r="F133" s="678"/>
      <c r="G133" s="678"/>
      <c r="H133" s="678"/>
      <c r="I133" s="678"/>
      <c r="J133" s="678"/>
      <c r="K133" s="678"/>
      <c r="L133" s="678"/>
      <c r="M133" s="679"/>
      <c r="N133" s="677"/>
      <c r="O133" s="678"/>
      <c r="P133" s="678"/>
      <c r="Q133" s="678"/>
      <c r="R133" s="678"/>
      <c r="S133" s="678"/>
      <c r="T133" s="678"/>
      <c r="U133" s="678"/>
      <c r="V133" s="678"/>
      <c r="W133" s="678"/>
      <c r="X133" s="678"/>
      <c r="Y133" s="680"/>
      <c r="Z133" s="677"/>
      <c r="AA133" s="678"/>
      <c r="AB133" s="678"/>
      <c r="AC133" s="679"/>
      <c r="AD133" s="677"/>
      <c r="AE133" s="678"/>
      <c r="AF133" s="678"/>
      <c r="AG133" s="679"/>
      <c r="AH133" s="681"/>
      <c r="AI133" s="678"/>
      <c r="AJ133" s="678"/>
      <c r="AK133" s="680"/>
      <c r="AL133" s="94">
        <f>IF(HT_Personalausgaben!AL131&lt;&gt;0,HT_Personalausgaben!AL133/HT_Personalausgaben!AL131,0)</f>
        <v>0</v>
      </c>
      <c r="AM133" s="95">
        <f>IF(HT_Personalausgaben!AM131&lt;&gt;0,HT_Personalausgaben!AM133/HT_Personalausgaben!AM131,0)</f>
        <v>0</v>
      </c>
      <c r="AN133" s="95">
        <f>IF(HT_Personalausgaben!AN131&lt;&gt;0,HT_Personalausgaben!AN133/HT_Personalausgaben!AN131,0)</f>
        <v>0</v>
      </c>
      <c r="AO133" s="95">
        <f>IF(HT_Personalausgaben!AO131&lt;&gt;0,HT_Personalausgaben!AO133/HT_Personalausgaben!AO131,0)</f>
        <v>0</v>
      </c>
      <c r="AP133" s="96">
        <f>IF(HT_Personalausgaben!AP131&lt;&gt;0,HT_Personalausgaben!AP133/HT_Personalausgaben!AP131,0)</f>
        <v>0</v>
      </c>
    </row>
    <row r="134" spans="1:42" s="97" customFormat="1" hidden="1" x14ac:dyDescent="0.25">
      <c r="A134" s="93" t="s">
        <v>431</v>
      </c>
      <c r="B134" s="98">
        <f>1-B132-B133</f>
        <v>1</v>
      </c>
      <c r="C134" s="99">
        <f t="shared" ref="C134:AK134" si="32">1-C132-C133</f>
        <v>1</v>
      </c>
      <c r="D134" s="99">
        <f t="shared" si="32"/>
        <v>1</v>
      </c>
      <c r="E134" s="99">
        <f t="shared" si="32"/>
        <v>1</v>
      </c>
      <c r="F134" s="99">
        <f t="shared" si="32"/>
        <v>1</v>
      </c>
      <c r="G134" s="99">
        <f t="shared" si="32"/>
        <v>1</v>
      </c>
      <c r="H134" s="99">
        <f t="shared" si="32"/>
        <v>1</v>
      </c>
      <c r="I134" s="99">
        <f t="shared" si="32"/>
        <v>1</v>
      </c>
      <c r="J134" s="99">
        <f t="shared" si="32"/>
        <v>1</v>
      </c>
      <c r="K134" s="99">
        <f t="shared" si="32"/>
        <v>1</v>
      </c>
      <c r="L134" s="99">
        <f t="shared" si="32"/>
        <v>1</v>
      </c>
      <c r="M134" s="100">
        <f t="shared" si="32"/>
        <v>1</v>
      </c>
      <c r="N134" s="98">
        <f t="shared" si="32"/>
        <v>1</v>
      </c>
      <c r="O134" s="99">
        <f t="shared" si="32"/>
        <v>1</v>
      </c>
      <c r="P134" s="99">
        <f t="shared" si="32"/>
        <v>1</v>
      </c>
      <c r="Q134" s="99">
        <f t="shared" si="32"/>
        <v>1</v>
      </c>
      <c r="R134" s="99">
        <f t="shared" si="32"/>
        <v>1</v>
      </c>
      <c r="S134" s="99">
        <f t="shared" si="32"/>
        <v>1</v>
      </c>
      <c r="T134" s="99">
        <f t="shared" si="32"/>
        <v>1</v>
      </c>
      <c r="U134" s="99">
        <f t="shared" si="32"/>
        <v>1</v>
      </c>
      <c r="V134" s="99">
        <f t="shared" si="32"/>
        <v>1</v>
      </c>
      <c r="W134" s="99">
        <f t="shared" si="32"/>
        <v>1</v>
      </c>
      <c r="X134" s="99">
        <f t="shared" si="32"/>
        <v>1</v>
      </c>
      <c r="Y134" s="100">
        <f t="shared" si="32"/>
        <v>1</v>
      </c>
      <c r="Z134" s="98">
        <f t="shared" si="32"/>
        <v>1</v>
      </c>
      <c r="AA134" s="99">
        <f t="shared" si="32"/>
        <v>1</v>
      </c>
      <c r="AB134" s="99">
        <f t="shared" si="32"/>
        <v>1</v>
      </c>
      <c r="AC134" s="100">
        <f t="shared" si="32"/>
        <v>1</v>
      </c>
      <c r="AD134" s="98">
        <f t="shared" si="32"/>
        <v>1</v>
      </c>
      <c r="AE134" s="99">
        <f t="shared" si="32"/>
        <v>1</v>
      </c>
      <c r="AF134" s="99">
        <f t="shared" si="32"/>
        <v>1</v>
      </c>
      <c r="AG134" s="100">
        <f t="shared" si="32"/>
        <v>1</v>
      </c>
      <c r="AH134" s="98">
        <f t="shared" si="32"/>
        <v>1</v>
      </c>
      <c r="AI134" s="99">
        <f t="shared" si="32"/>
        <v>1</v>
      </c>
      <c r="AJ134" s="99">
        <f t="shared" si="32"/>
        <v>1</v>
      </c>
      <c r="AK134" s="142">
        <f t="shared" si="32"/>
        <v>1</v>
      </c>
      <c r="AL134" s="101">
        <f>IF(HT_Personalausgaben!AL131&lt;&gt;0,HT_Personalausgaben!AL134/HT_Personalausgaben!AL131,0)</f>
        <v>0</v>
      </c>
      <c r="AM134" s="99">
        <f>IF(HT_Personalausgaben!AM131&lt;&gt;0,HT_Personalausgaben!AM134/HT_Personalausgaben!AM131,0)</f>
        <v>0</v>
      </c>
      <c r="AN134" s="99">
        <f>IF(HT_Personalausgaben!AN131&lt;&gt;0,HT_Personalausgaben!AN134/HT_Personalausgaben!AN131,0)</f>
        <v>0</v>
      </c>
      <c r="AO134" s="99">
        <f>IF(HT_Personalausgaben!AO131&lt;&gt;0,HT_Personalausgaben!AO134/HT_Personalausgaben!AO131,0)</f>
        <v>0</v>
      </c>
      <c r="AP134" s="102">
        <f>IF(HT_Personalausgaben!AP131&lt;&gt;0,HT_Personalausgaben!AP134/HT_Personalausgaben!AP131,0)</f>
        <v>0</v>
      </c>
    </row>
    <row r="135" spans="1:42" s="72" customFormat="1" hidden="1" x14ac:dyDescent="0.25">
      <c r="A135" s="671" t="s">
        <v>99</v>
      </c>
      <c r="B135" s="682"/>
      <c r="C135" s="683"/>
      <c r="D135" s="683"/>
      <c r="E135" s="683"/>
      <c r="F135" s="683"/>
      <c r="G135" s="683"/>
      <c r="H135" s="683"/>
      <c r="I135" s="683"/>
      <c r="J135" s="683"/>
      <c r="K135" s="683"/>
      <c r="L135" s="683"/>
      <c r="M135" s="684"/>
      <c r="N135" s="682"/>
      <c r="O135" s="683"/>
      <c r="P135" s="683"/>
      <c r="Q135" s="683"/>
      <c r="R135" s="683"/>
      <c r="S135" s="683"/>
      <c r="T135" s="683"/>
      <c r="U135" s="683"/>
      <c r="V135" s="683"/>
      <c r="W135" s="683"/>
      <c r="X135" s="683"/>
      <c r="Y135" s="685"/>
      <c r="Z135" s="682"/>
      <c r="AA135" s="683"/>
      <c r="AB135" s="683"/>
      <c r="AC135" s="684"/>
      <c r="AD135" s="682"/>
      <c r="AE135" s="683"/>
      <c r="AF135" s="683"/>
      <c r="AG135" s="684"/>
      <c r="AH135" s="686"/>
      <c r="AI135" s="683"/>
      <c r="AJ135" s="683"/>
      <c r="AK135" s="685"/>
      <c r="AL135" s="84">
        <f>SUM(B135:M135)</f>
        <v>0</v>
      </c>
      <c r="AM135" s="83">
        <f>SUM(N135:Y135)</f>
        <v>0</v>
      </c>
      <c r="AN135" s="83">
        <f>SUM(Z135:AC135)</f>
        <v>0</v>
      </c>
      <c r="AO135" s="83">
        <f>SUM(AD135:AG135)</f>
        <v>0</v>
      </c>
      <c r="AP135" s="85">
        <f>SUM(AH135:AK135)</f>
        <v>0</v>
      </c>
    </row>
    <row r="136" spans="1:42" s="97" customFormat="1" hidden="1" x14ac:dyDescent="0.25">
      <c r="A136" s="93" t="s">
        <v>107</v>
      </c>
      <c r="B136" s="677"/>
      <c r="C136" s="678"/>
      <c r="D136" s="678"/>
      <c r="E136" s="678"/>
      <c r="F136" s="678"/>
      <c r="G136" s="678"/>
      <c r="H136" s="678"/>
      <c r="I136" s="678"/>
      <c r="J136" s="678"/>
      <c r="K136" s="678"/>
      <c r="L136" s="678"/>
      <c r="M136" s="679"/>
      <c r="N136" s="677"/>
      <c r="O136" s="678"/>
      <c r="P136" s="678"/>
      <c r="Q136" s="678"/>
      <c r="R136" s="678"/>
      <c r="S136" s="678"/>
      <c r="T136" s="678"/>
      <c r="U136" s="678"/>
      <c r="V136" s="678"/>
      <c r="W136" s="678"/>
      <c r="X136" s="678"/>
      <c r="Y136" s="680"/>
      <c r="Z136" s="677"/>
      <c r="AA136" s="678"/>
      <c r="AB136" s="678"/>
      <c r="AC136" s="679"/>
      <c r="AD136" s="677"/>
      <c r="AE136" s="678"/>
      <c r="AF136" s="678"/>
      <c r="AG136" s="679"/>
      <c r="AH136" s="681"/>
      <c r="AI136" s="678"/>
      <c r="AJ136" s="678"/>
      <c r="AK136" s="680"/>
      <c r="AL136" s="94">
        <f>IF(HT_Personalausgaben!AL135&lt;&gt;0,HT_Personalausgaben!AL136/HT_Personalausgaben!AL135,0)</f>
        <v>0</v>
      </c>
      <c r="AM136" s="95">
        <f>IF(HT_Personalausgaben!AM135&lt;&gt;0,HT_Personalausgaben!AM136/HT_Personalausgaben!AM135,0)</f>
        <v>0</v>
      </c>
      <c r="AN136" s="95">
        <f>IF(HT_Personalausgaben!AN135&lt;&gt;0,HT_Personalausgaben!AN136/HT_Personalausgaben!AN135,0)</f>
        <v>0</v>
      </c>
      <c r="AO136" s="95">
        <f>IF(HT_Personalausgaben!AO135&lt;&gt;0,HT_Personalausgaben!AO136/HT_Personalausgaben!AO135,0)</f>
        <v>0</v>
      </c>
      <c r="AP136" s="96">
        <f>IF(HT_Personalausgaben!AP135&lt;&gt;0,HT_Personalausgaben!AP136/HT_Personalausgaben!AP135,0)</f>
        <v>0</v>
      </c>
    </row>
    <row r="137" spans="1:42" s="97" customFormat="1" hidden="1" x14ac:dyDescent="0.25">
      <c r="A137" s="93" t="s">
        <v>108</v>
      </c>
      <c r="B137" s="677"/>
      <c r="C137" s="678"/>
      <c r="D137" s="678"/>
      <c r="E137" s="678"/>
      <c r="F137" s="678"/>
      <c r="G137" s="678"/>
      <c r="H137" s="678"/>
      <c r="I137" s="678"/>
      <c r="J137" s="678"/>
      <c r="K137" s="678"/>
      <c r="L137" s="678"/>
      <c r="M137" s="679"/>
      <c r="N137" s="677"/>
      <c r="O137" s="678"/>
      <c r="P137" s="678"/>
      <c r="Q137" s="678"/>
      <c r="R137" s="678"/>
      <c r="S137" s="678"/>
      <c r="T137" s="678"/>
      <c r="U137" s="678"/>
      <c r="V137" s="678"/>
      <c r="W137" s="678"/>
      <c r="X137" s="678"/>
      <c r="Y137" s="680"/>
      <c r="Z137" s="677"/>
      <c r="AA137" s="678"/>
      <c r="AB137" s="678"/>
      <c r="AC137" s="679"/>
      <c r="AD137" s="677"/>
      <c r="AE137" s="678"/>
      <c r="AF137" s="678"/>
      <c r="AG137" s="679"/>
      <c r="AH137" s="681"/>
      <c r="AI137" s="678"/>
      <c r="AJ137" s="678"/>
      <c r="AK137" s="680"/>
      <c r="AL137" s="94">
        <f>IF(HT_Personalausgaben!AL135&lt;&gt;0,HT_Personalausgaben!AL137/HT_Personalausgaben!AL135,0)</f>
        <v>0</v>
      </c>
      <c r="AM137" s="95">
        <f>IF(HT_Personalausgaben!AM135&lt;&gt;0,HT_Personalausgaben!AM137/HT_Personalausgaben!AM135,0)</f>
        <v>0</v>
      </c>
      <c r="AN137" s="95">
        <f>IF(HT_Personalausgaben!AN135&lt;&gt;0,HT_Personalausgaben!AN137/HT_Personalausgaben!AN135,0)</f>
        <v>0</v>
      </c>
      <c r="AO137" s="95">
        <f>IF(HT_Personalausgaben!AO135&lt;&gt;0,HT_Personalausgaben!AO137/HT_Personalausgaben!AO135,0)</f>
        <v>0</v>
      </c>
      <c r="AP137" s="96">
        <f>IF(HT_Personalausgaben!AP135&lt;&gt;0,HT_Personalausgaben!AP137/HT_Personalausgaben!AP135,0)</f>
        <v>0</v>
      </c>
    </row>
    <row r="138" spans="1:42" s="97" customFormat="1" ht="13.5" hidden="1" thickBot="1" x14ac:dyDescent="0.3">
      <c r="A138" s="160" t="s">
        <v>431</v>
      </c>
      <c r="B138" s="103">
        <f>1-B136-B137</f>
        <v>1</v>
      </c>
      <c r="C138" s="104">
        <f t="shared" ref="C138:AK138" si="33">1-C136-C137</f>
        <v>1</v>
      </c>
      <c r="D138" s="104">
        <f t="shared" si="33"/>
        <v>1</v>
      </c>
      <c r="E138" s="104">
        <f t="shared" si="33"/>
        <v>1</v>
      </c>
      <c r="F138" s="104">
        <f t="shared" si="33"/>
        <v>1</v>
      </c>
      <c r="G138" s="104">
        <f t="shared" si="33"/>
        <v>1</v>
      </c>
      <c r="H138" s="104">
        <f t="shared" si="33"/>
        <v>1</v>
      </c>
      <c r="I138" s="104">
        <f t="shared" si="33"/>
        <v>1</v>
      </c>
      <c r="J138" s="104">
        <f t="shared" si="33"/>
        <v>1</v>
      </c>
      <c r="K138" s="104">
        <f t="shared" si="33"/>
        <v>1</v>
      </c>
      <c r="L138" s="104">
        <f t="shared" si="33"/>
        <v>1</v>
      </c>
      <c r="M138" s="105">
        <f t="shared" si="33"/>
        <v>1</v>
      </c>
      <c r="N138" s="103">
        <f t="shared" si="33"/>
        <v>1</v>
      </c>
      <c r="O138" s="104">
        <f t="shared" si="33"/>
        <v>1</v>
      </c>
      <c r="P138" s="104">
        <f t="shared" si="33"/>
        <v>1</v>
      </c>
      <c r="Q138" s="104">
        <f t="shared" si="33"/>
        <v>1</v>
      </c>
      <c r="R138" s="104">
        <f t="shared" si="33"/>
        <v>1</v>
      </c>
      <c r="S138" s="104">
        <f t="shared" si="33"/>
        <v>1</v>
      </c>
      <c r="T138" s="104">
        <f t="shared" si="33"/>
        <v>1</v>
      </c>
      <c r="U138" s="104">
        <f t="shared" si="33"/>
        <v>1</v>
      </c>
      <c r="V138" s="104">
        <f t="shared" si="33"/>
        <v>1</v>
      </c>
      <c r="W138" s="104">
        <f t="shared" si="33"/>
        <v>1</v>
      </c>
      <c r="X138" s="104">
        <f t="shared" si="33"/>
        <v>1</v>
      </c>
      <c r="Y138" s="105">
        <f t="shared" si="33"/>
        <v>1</v>
      </c>
      <c r="Z138" s="103">
        <f t="shared" si="33"/>
        <v>1</v>
      </c>
      <c r="AA138" s="104">
        <f t="shared" si="33"/>
        <v>1</v>
      </c>
      <c r="AB138" s="104">
        <f t="shared" si="33"/>
        <v>1</v>
      </c>
      <c r="AC138" s="105">
        <f t="shared" si="33"/>
        <v>1</v>
      </c>
      <c r="AD138" s="103">
        <f t="shared" si="33"/>
        <v>1</v>
      </c>
      <c r="AE138" s="104">
        <f t="shared" si="33"/>
        <v>1</v>
      </c>
      <c r="AF138" s="104">
        <f t="shared" si="33"/>
        <v>1</v>
      </c>
      <c r="AG138" s="105">
        <f t="shared" si="33"/>
        <v>1</v>
      </c>
      <c r="AH138" s="103">
        <f t="shared" si="33"/>
        <v>1</v>
      </c>
      <c r="AI138" s="104">
        <f t="shared" si="33"/>
        <v>1</v>
      </c>
      <c r="AJ138" s="104">
        <f t="shared" si="33"/>
        <v>1</v>
      </c>
      <c r="AK138" s="143">
        <f t="shared" si="33"/>
        <v>1</v>
      </c>
      <c r="AL138" s="101">
        <f>IF(HT_Personalausgaben!AL135&lt;&gt;0,HT_Personalausgaben!AL138/HT_Personalausgaben!AL135,0)</f>
        <v>0</v>
      </c>
      <c r="AM138" s="99">
        <f>IF(HT_Personalausgaben!AM135&lt;&gt;0,HT_Personalausgaben!AM138/HT_Personalausgaben!AM135,0)</f>
        <v>0</v>
      </c>
      <c r="AN138" s="99">
        <f>IF(HT_Personalausgaben!AN135&lt;&gt;0,HT_Personalausgaben!AN138/HT_Personalausgaben!AN135,0)</f>
        <v>0</v>
      </c>
      <c r="AO138" s="99">
        <f>IF(HT_Personalausgaben!AO135&lt;&gt;0,HT_Personalausgaben!AO138/HT_Personalausgaben!AO135,0)</f>
        <v>0</v>
      </c>
      <c r="AP138" s="102">
        <f>IF(HT_Personalausgaben!AP135&lt;&gt;0,HT_Personalausgaben!AP138/HT_Personalausgaben!AP135,0)</f>
        <v>0</v>
      </c>
    </row>
    <row r="139" spans="1:42" s="72" customFormat="1" x14ac:dyDescent="0.25">
      <c r="A139" s="162" t="s">
        <v>106</v>
      </c>
      <c r="B139" s="165">
        <f>B99+B103+B107+B111+B115+B119+B123+B127+B131+B135</f>
        <v>0</v>
      </c>
      <c r="C139" s="145">
        <f t="shared" ref="C139:AP139" si="34">C99+C103+C107+C111+C115+C119+C123+C127+C131+C135</f>
        <v>0</v>
      </c>
      <c r="D139" s="145">
        <f t="shared" si="34"/>
        <v>0</v>
      </c>
      <c r="E139" s="145">
        <f t="shared" si="34"/>
        <v>0</v>
      </c>
      <c r="F139" s="145">
        <f t="shared" si="34"/>
        <v>0</v>
      </c>
      <c r="G139" s="145">
        <f t="shared" si="34"/>
        <v>0</v>
      </c>
      <c r="H139" s="145">
        <f t="shared" si="34"/>
        <v>0</v>
      </c>
      <c r="I139" s="145">
        <f t="shared" si="34"/>
        <v>0</v>
      </c>
      <c r="J139" s="145">
        <f t="shared" si="34"/>
        <v>0</v>
      </c>
      <c r="K139" s="145">
        <f t="shared" si="34"/>
        <v>0</v>
      </c>
      <c r="L139" s="145">
        <f t="shared" si="34"/>
        <v>0</v>
      </c>
      <c r="M139" s="146">
        <f t="shared" si="34"/>
        <v>0</v>
      </c>
      <c r="N139" s="165">
        <f t="shared" si="34"/>
        <v>0</v>
      </c>
      <c r="O139" s="145">
        <f t="shared" si="34"/>
        <v>0</v>
      </c>
      <c r="P139" s="145">
        <f t="shared" si="34"/>
        <v>0</v>
      </c>
      <c r="Q139" s="145">
        <f t="shared" si="34"/>
        <v>0</v>
      </c>
      <c r="R139" s="145">
        <f t="shared" si="34"/>
        <v>0</v>
      </c>
      <c r="S139" s="145">
        <f t="shared" si="34"/>
        <v>0</v>
      </c>
      <c r="T139" s="145">
        <f t="shared" si="34"/>
        <v>0</v>
      </c>
      <c r="U139" s="145">
        <f t="shared" si="34"/>
        <v>0</v>
      </c>
      <c r="V139" s="145">
        <f t="shared" si="34"/>
        <v>0</v>
      </c>
      <c r="W139" s="145">
        <f t="shared" si="34"/>
        <v>0</v>
      </c>
      <c r="X139" s="145">
        <f t="shared" si="34"/>
        <v>0</v>
      </c>
      <c r="Y139" s="146">
        <f t="shared" si="34"/>
        <v>0</v>
      </c>
      <c r="Z139" s="165">
        <f t="shared" si="34"/>
        <v>0</v>
      </c>
      <c r="AA139" s="145">
        <f t="shared" si="34"/>
        <v>0</v>
      </c>
      <c r="AB139" s="145">
        <f t="shared" si="34"/>
        <v>0</v>
      </c>
      <c r="AC139" s="146">
        <f t="shared" si="34"/>
        <v>0</v>
      </c>
      <c r="AD139" s="165">
        <f t="shared" si="34"/>
        <v>0</v>
      </c>
      <c r="AE139" s="145">
        <f t="shared" si="34"/>
        <v>0</v>
      </c>
      <c r="AF139" s="145">
        <f t="shared" si="34"/>
        <v>0</v>
      </c>
      <c r="AG139" s="146">
        <f t="shared" si="34"/>
        <v>0</v>
      </c>
      <c r="AH139" s="165">
        <f t="shared" si="34"/>
        <v>0</v>
      </c>
      <c r="AI139" s="145">
        <f t="shared" si="34"/>
        <v>0</v>
      </c>
      <c r="AJ139" s="145">
        <f t="shared" si="34"/>
        <v>0</v>
      </c>
      <c r="AK139" s="146">
        <f t="shared" si="34"/>
        <v>0</v>
      </c>
      <c r="AL139" s="165">
        <f t="shared" si="34"/>
        <v>0</v>
      </c>
      <c r="AM139" s="145">
        <f t="shared" si="34"/>
        <v>0</v>
      </c>
      <c r="AN139" s="145">
        <f t="shared" si="34"/>
        <v>0</v>
      </c>
      <c r="AO139" s="145">
        <f t="shared" si="34"/>
        <v>0</v>
      </c>
      <c r="AP139" s="146">
        <f t="shared" si="34"/>
        <v>0</v>
      </c>
    </row>
    <row r="140" spans="1:42" s="72" customFormat="1" x14ac:dyDescent="0.25">
      <c r="A140" s="93" t="s">
        <v>107</v>
      </c>
      <c r="B140" s="94">
        <f>IF(HT_Personalausgaben!B139&lt;&gt;0,HT_Personalausgaben!B140/HT_Personalausgaben!B139,0)</f>
        <v>0</v>
      </c>
      <c r="C140" s="95">
        <f>IF(HT_Personalausgaben!C139&lt;&gt;0,HT_Personalausgaben!C140/HT_Personalausgaben!C139,0)</f>
        <v>0</v>
      </c>
      <c r="D140" s="95">
        <f>IF(HT_Personalausgaben!D139&lt;&gt;0,HT_Personalausgaben!D140/HT_Personalausgaben!D139,0)</f>
        <v>0</v>
      </c>
      <c r="E140" s="95">
        <f>IF(HT_Personalausgaben!E139&lt;&gt;0,HT_Personalausgaben!E140/HT_Personalausgaben!E139,0)</f>
        <v>0</v>
      </c>
      <c r="F140" s="95">
        <f>IF(HT_Personalausgaben!F139&lt;&gt;0,HT_Personalausgaben!F140/HT_Personalausgaben!F139,0)</f>
        <v>0</v>
      </c>
      <c r="G140" s="95">
        <f>IF(HT_Personalausgaben!G139&lt;&gt;0,HT_Personalausgaben!G140/HT_Personalausgaben!G139,0)</f>
        <v>0</v>
      </c>
      <c r="H140" s="95">
        <f>IF(HT_Personalausgaben!H139&lt;&gt;0,HT_Personalausgaben!H140/HT_Personalausgaben!H139,0)</f>
        <v>0</v>
      </c>
      <c r="I140" s="95">
        <f>IF(HT_Personalausgaben!I139&lt;&gt;0,HT_Personalausgaben!I140/HT_Personalausgaben!I139,0)</f>
        <v>0</v>
      </c>
      <c r="J140" s="95">
        <f>IF(HT_Personalausgaben!J139&lt;&gt;0,HT_Personalausgaben!J140/HT_Personalausgaben!J139,0)</f>
        <v>0</v>
      </c>
      <c r="K140" s="95">
        <f>IF(HT_Personalausgaben!K139&lt;&gt;0,HT_Personalausgaben!K140/HT_Personalausgaben!K139,0)</f>
        <v>0</v>
      </c>
      <c r="L140" s="95">
        <f>IF(HT_Personalausgaben!L139&lt;&gt;0,HT_Personalausgaben!L140/HT_Personalausgaben!L139,0)</f>
        <v>0</v>
      </c>
      <c r="M140" s="96">
        <f>IF(HT_Personalausgaben!M139&lt;&gt;0,HT_Personalausgaben!M140/HT_Personalausgaben!M139,0)</f>
        <v>0</v>
      </c>
      <c r="N140" s="94">
        <f>IF(HT_Personalausgaben!N139&lt;&gt;0,HT_Personalausgaben!N140/HT_Personalausgaben!N139,0)</f>
        <v>0</v>
      </c>
      <c r="O140" s="95">
        <f>IF(HT_Personalausgaben!O139&lt;&gt;0,HT_Personalausgaben!O140/HT_Personalausgaben!O139,0)</f>
        <v>0</v>
      </c>
      <c r="P140" s="95">
        <f>IF(HT_Personalausgaben!P139&lt;&gt;0,HT_Personalausgaben!P140/HT_Personalausgaben!P139,0)</f>
        <v>0</v>
      </c>
      <c r="Q140" s="95">
        <f>IF(HT_Personalausgaben!Q139&lt;&gt;0,HT_Personalausgaben!Q140/HT_Personalausgaben!Q139,0)</f>
        <v>0</v>
      </c>
      <c r="R140" s="95">
        <f>IF(HT_Personalausgaben!R139&lt;&gt;0,HT_Personalausgaben!R140/HT_Personalausgaben!R139,0)</f>
        <v>0</v>
      </c>
      <c r="S140" s="95">
        <f>IF(HT_Personalausgaben!S139&lt;&gt;0,HT_Personalausgaben!S140/HT_Personalausgaben!S139,0)</f>
        <v>0</v>
      </c>
      <c r="T140" s="95">
        <f>IF(HT_Personalausgaben!T139&lt;&gt;0,HT_Personalausgaben!T140/HT_Personalausgaben!T139,0)</f>
        <v>0</v>
      </c>
      <c r="U140" s="95">
        <f>IF(HT_Personalausgaben!U139&lt;&gt;0,HT_Personalausgaben!U140/HT_Personalausgaben!U139,0)</f>
        <v>0</v>
      </c>
      <c r="V140" s="95">
        <f>IF(HT_Personalausgaben!V139&lt;&gt;0,HT_Personalausgaben!V140/HT_Personalausgaben!V139,0)</f>
        <v>0</v>
      </c>
      <c r="W140" s="95">
        <f>IF(HT_Personalausgaben!W139&lt;&gt;0,HT_Personalausgaben!W140/HT_Personalausgaben!W139,0)</f>
        <v>0</v>
      </c>
      <c r="X140" s="95">
        <f>IF(HT_Personalausgaben!X139&lt;&gt;0,HT_Personalausgaben!X140/HT_Personalausgaben!X139,0)</f>
        <v>0</v>
      </c>
      <c r="Y140" s="96">
        <f>IF(HT_Personalausgaben!Y139&lt;&gt;0,HT_Personalausgaben!Y140/HT_Personalausgaben!Y139,0)</f>
        <v>0</v>
      </c>
      <c r="Z140" s="94">
        <f>IF(HT_Personalausgaben!Z139&lt;&gt;0,HT_Personalausgaben!Z140/HT_Personalausgaben!Z139,0)</f>
        <v>0</v>
      </c>
      <c r="AA140" s="95">
        <f>IF(HT_Personalausgaben!AA139&lt;&gt;0,HT_Personalausgaben!AA140/HT_Personalausgaben!AA139,0)</f>
        <v>0</v>
      </c>
      <c r="AB140" s="95">
        <f>IF(HT_Personalausgaben!AB139&lt;&gt;0,HT_Personalausgaben!AB140/HT_Personalausgaben!AB139,0)</f>
        <v>0</v>
      </c>
      <c r="AC140" s="96">
        <f>IF(HT_Personalausgaben!AC139&lt;&gt;0,HT_Personalausgaben!AC140/HT_Personalausgaben!AC139,0)</f>
        <v>0</v>
      </c>
      <c r="AD140" s="94">
        <f>IF(HT_Personalausgaben!AD139&lt;&gt;0,HT_Personalausgaben!AD140/HT_Personalausgaben!AD139,0)</f>
        <v>0</v>
      </c>
      <c r="AE140" s="95">
        <f>IF(HT_Personalausgaben!AE139&lt;&gt;0,HT_Personalausgaben!AE140/HT_Personalausgaben!AE139,0)</f>
        <v>0</v>
      </c>
      <c r="AF140" s="95">
        <f>IF(HT_Personalausgaben!AF139&lt;&gt;0,HT_Personalausgaben!AF140/HT_Personalausgaben!AF139,0)</f>
        <v>0</v>
      </c>
      <c r="AG140" s="96">
        <f>IF(HT_Personalausgaben!AG139&lt;&gt;0,HT_Personalausgaben!AG140/HT_Personalausgaben!AG139,0)</f>
        <v>0</v>
      </c>
      <c r="AH140" s="94">
        <f>IF(HT_Personalausgaben!AH139&lt;&gt;0,HT_Personalausgaben!AH140/HT_Personalausgaben!AH139,0)</f>
        <v>0</v>
      </c>
      <c r="AI140" s="95">
        <f>IF(HT_Personalausgaben!AI139&lt;&gt;0,HT_Personalausgaben!AI140/HT_Personalausgaben!AI139,0)</f>
        <v>0</v>
      </c>
      <c r="AJ140" s="95">
        <f>IF(HT_Personalausgaben!AJ139&lt;&gt;0,HT_Personalausgaben!AJ140/HT_Personalausgaben!AJ139,0)</f>
        <v>0</v>
      </c>
      <c r="AK140" s="96">
        <f>IF(HT_Personalausgaben!AK139&lt;&gt;0,HT_Personalausgaben!AK140/HT_Personalausgaben!AK139,0)</f>
        <v>0</v>
      </c>
      <c r="AL140" s="94">
        <f>IF(HT_Personalausgaben!AL139&lt;&gt;0,HT_Personalausgaben!AL140/HT_Personalausgaben!AL139,0)</f>
        <v>0</v>
      </c>
      <c r="AM140" s="95">
        <f>IF(HT_Personalausgaben!AM139&lt;&gt;0,HT_Personalausgaben!AM140/HT_Personalausgaben!AM139,0)</f>
        <v>0</v>
      </c>
      <c r="AN140" s="95">
        <f>IF(HT_Personalausgaben!AN139&lt;&gt;0,HT_Personalausgaben!AN140/HT_Personalausgaben!AN139,0)</f>
        <v>0</v>
      </c>
      <c r="AO140" s="95">
        <f>IF(HT_Personalausgaben!AO139&lt;&gt;0,HT_Personalausgaben!AO140/HT_Personalausgaben!AO139,0)</f>
        <v>0</v>
      </c>
      <c r="AP140" s="96">
        <f>IF(HT_Personalausgaben!AP139&lt;&gt;0,HT_Personalausgaben!AP140/HT_Personalausgaben!AP139,0)</f>
        <v>0</v>
      </c>
    </row>
    <row r="141" spans="1:42" s="72" customFormat="1" x14ac:dyDescent="0.25">
      <c r="A141" s="93" t="s">
        <v>108</v>
      </c>
      <c r="B141" s="94">
        <f>IF(HT_Personalausgaben!B139&lt;&gt;0,HT_Personalausgaben!B141/HT_Personalausgaben!B139,0)</f>
        <v>0</v>
      </c>
      <c r="C141" s="95">
        <f>IF(HT_Personalausgaben!C139&lt;&gt;0,HT_Personalausgaben!C141/HT_Personalausgaben!C139,0)</f>
        <v>0</v>
      </c>
      <c r="D141" s="95">
        <f>IF(HT_Personalausgaben!D139&lt;&gt;0,HT_Personalausgaben!D141/HT_Personalausgaben!D139,0)</f>
        <v>0</v>
      </c>
      <c r="E141" s="95">
        <f>IF(HT_Personalausgaben!E139&lt;&gt;0,HT_Personalausgaben!E141/HT_Personalausgaben!E139,0)</f>
        <v>0</v>
      </c>
      <c r="F141" s="95">
        <f>IF(HT_Personalausgaben!F139&lt;&gt;0,HT_Personalausgaben!F141/HT_Personalausgaben!F139,0)</f>
        <v>0</v>
      </c>
      <c r="G141" s="95">
        <f>IF(HT_Personalausgaben!G139&lt;&gt;0,HT_Personalausgaben!G141/HT_Personalausgaben!G139,0)</f>
        <v>0</v>
      </c>
      <c r="H141" s="95">
        <f>IF(HT_Personalausgaben!H139&lt;&gt;0,HT_Personalausgaben!H141/HT_Personalausgaben!H139,0)</f>
        <v>0</v>
      </c>
      <c r="I141" s="95">
        <f>IF(HT_Personalausgaben!I139&lt;&gt;0,HT_Personalausgaben!I141/HT_Personalausgaben!I139,0)</f>
        <v>0</v>
      </c>
      <c r="J141" s="95">
        <f>IF(HT_Personalausgaben!J139&lt;&gt;0,HT_Personalausgaben!J141/HT_Personalausgaben!J139,0)</f>
        <v>0</v>
      </c>
      <c r="K141" s="95">
        <f>IF(HT_Personalausgaben!K139&lt;&gt;0,HT_Personalausgaben!K141/HT_Personalausgaben!K139,0)</f>
        <v>0</v>
      </c>
      <c r="L141" s="95">
        <f>IF(HT_Personalausgaben!L139&lt;&gt;0,HT_Personalausgaben!L141/HT_Personalausgaben!L139,0)</f>
        <v>0</v>
      </c>
      <c r="M141" s="96">
        <f>IF(HT_Personalausgaben!M139&lt;&gt;0,HT_Personalausgaben!M141/HT_Personalausgaben!M139,0)</f>
        <v>0</v>
      </c>
      <c r="N141" s="94">
        <f>IF(HT_Personalausgaben!N139&lt;&gt;0,HT_Personalausgaben!N141/HT_Personalausgaben!N139,0)</f>
        <v>0</v>
      </c>
      <c r="O141" s="95">
        <f>IF(HT_Personalausgaben!O139&lt;&gt;0,HT_Personalausgaben!O141/HT_Personalausgaben!O139,0)</f>
        <v>0</v>
      </c>
      <c r="P141" s="95">
        <f>IF(HT_Personalausgaben!P139&lt;&gt;0,HT_Personalausgaben!P141/HT_Personalausgaben!P139,0)</f>
        <v>0</v>
      </c>
      <c r="Q141" s="95">
        <f>IF(HT_Personalausgaben!Q139&lt;&gt;0,HT_Personalausgaben!Q141/HT_Personalausgaben!Q139,0)</f>
        <v>0</v>
      </c>
      <c r="R141" s="95">
        <f>IF(HT_Personalausgaben!R139&lt;&gt;0,HT_Personalausgaben!R141/HT_Personalausgaben!R139,0)</f>
        <v>0</v>
      </c>
      <c r="S141" s="95">
        <f>IF(HT_Personalausgaben!S139&lt;&gt;0,HT_Personalausgaben!S141/HT_Personalausgaben!S139,0)</f>
        <v>0</v>
      </c>
      <c r="T141" s="95">
        <f>IF(HT_Personalausgaben!T139&lt;&gt;0,HT_Personalausgaben!T141/HT_Personalausgaben!T139,0)</f>
        <v>0</v>
      </c>
      <c r="U141" s="95">
        <f>IF(HT_Personalausgaben!U139&lt;&gt;0,HT_Personalausgaben!U141/HT_Personalausgaben!U139,0)</f>
        <v>0</v>
      </c>
      <c r="V141" s="95">
        <f>IF(HT_Personalausgaben!V139&lt;&gt;0,HT_Personalausgaben!V141/HT_Personalausgaben!V139,0)</f>
        <v>0</v>
      </c>
      <c r="W141" s="95">
        <f>IF(HT_Personalausgaben!W139&lt;&gt;0,HT_Personalausgaben!W141/HT_Personalausgaben!W139,0)</f>
        <v>0</v>
      </c>
      <c r="X141" s="95">
        <f>IF(HT_Personalausgaben!X139&lt;&gt;0,HT_Personalausgaben!X141/HT_Personalausgaben!X139,0)</f>
        <v>0</v>
      </c>
      <c r="Y141" s="96">
        <f>IF(HT_Personalausgaben!Y139&lt;&gt;0,HT_Personalausgaben!Y141/HT_Personalausgaben!Y139,0)</f>
        <v>0</v>
      </c>
      <c r="Z141" s="94">
        <f>IF(HT_Personalausgaben!Z139&lt;&gt;0,HT_Personalausgaben!Z141/HT_Personalausgaben!Z139,0)</f>
        <v>0</v>
      </c>
      <c r="AA141" s="95">
        <f>IF(HT_Personalausgaben!AA139&lt;&gt;0,HT_Personalausgaben!AA141/HT_Personalausgaben!AA139,0)</f>
        <v>0</v>
      </c>
      <c r="AB141" s="95">
        <f>IF(HT_Personalausgaben!AB139&lt;&gt;0,HT_Personalausgaben!AB141/HT_Personalausgaben!AB139,0)</f>
        <v>0</v>
      </c>
      <c r="AC141" s="96">
        <f>IF(HT_Personalausgaben!AC139&lt;&gt;0,HT_Personalausgaben!AC141/HT_Personalausgaben!AC139,0)</f>
        <v>0</v>
      </c>
      <c r="AD141" s="94">
        <f>IF(HT_Personalausgaben!AD139&lt;&gt;0,HT_Personalausgaben!AD141/HT_Personalausgaben!AD139,0)</f>
        <v>0</v>
      </c>
      <c r="AE141" s="95">
        <f>IF(HT_Personalausgaben!AE139&lt;&gt;0,HT_Personalausgaben!AE141/HT_Personalausgaben!AE139,0)</f>
        <v>0</v>
      </c>
      <c r="AF141" s="95">
        <f>IF(HT_Personalausgaben!AF139&lt;&gt;0,HT_Personalausgaben!AF141/HT_Personalausgaben!AF139,0)</f>
        <v>0</v>
      </c>
      <c r="AG141" s="96">
        <f>IF(HT_Personalausgaben!AG139&lt;&gt;0,HT_Personalausgaben!AG141/HT_Personalausgaben!AG139,0)</f>
        <v>0</v>
      </c>
      <c r="AH141" s="94">
        <f>IF(HT_Personalausgaben!AH139&lt;&gt;0,HT_Personalausgaben!AH141/HT_Personalausgaben!AH139,0)</f>
        <v>0</v>
      </c>
      <c r="AI141" s="95">
        <f>IF(HT_Personalausgaben!AI139&lt;&gt;0,HT_Personalausgaben!AI141/HT_Personalausgaben!AI139,0)</f>
        <v>0</v>
      </c>
      <c r="AJ141" s="95">
        <f>IF(HT_Personalausgaben!AJ139&lt;&gt;0,HT_Personalausgaben!AJ141/HT_Personalausgaben!AJ139,0)</f>
        <v>0</v>
      </c>
      <c r="AK141" s="96">
        <f>IF(HT_Personalausgaben!AK139&lt;&gt;0,HT_Personalausgaben!AK141/HT_Personalausgaben!AK139,0)</f>
        <v>0</v>
      </c>
      <c r="AL141" s="94">
        <f>IF(HT_Personalausgaben!AL139&lt;&gt;0,HT_Personalausgaben!AL141/HT_Personalausgaben!AL139,0)</f>
        <v>0</v>
      </c>
      <c r="AM141" s="95">
        <f>IF(HT_Personalausgaben!AM139&lt;&gt;0,HT_Personalausgaben!AM141/HT_Personalausgaben!AM139,0)</f>
        <v>0</v>
      </c>
      <c r="AN141" s="95">
        <f>IF(HT_Personalausgaben!AN139&lt;&gt;0,HT_Personalausgaben!AN141/HT_Personalausgaben!AN139,0)</f>
        <v>0</v>
      </c>
      <c r="AO141" s="95">
        <f>IF(HT_Personalausgaben!AO139&lt;&gt;0,HT_Personalausgaben!AO141/HT_Personalausgaben!AO139,0)</f>
        <v>0</v>
      </c>
      <c r="AP141" s="96">
        <f>IF(HT_Personalausgaben!AP139&lt;&gt;0,HT_Personalausgaben!AP141/HT_Personalausgaben!AP139,0)</f>
        <v>0</v>
      </c>
    </row>
    <row r="142" spans="1:42" s="72" customFormat="1" ht="13.5" thickBot="1" x14ac:dyDescent="0.3">
      <c r="A142" s="163" t="s">
        <v>431</v>
      </c>
      <c r="B142" s="166">
        <f>IF(HT_Personalausgaben!B139&lt;&gt;0,HT_Personalausgaben!B142/HT_Personalausgaben!B139,0)</f>
        <v>0</v>
      </c>
      <c r="C142" s="158">
        <f>IF(HT_Personalausgaben!C139&lt;&gt;0,HT_Personalausgaben!C142/HT_Personalausgaben!C139,0)</f>
        <v>0</v>
      </c>
      <c r="D142" s="158">
        <f>IF(HT_Personalausgaben!D139&lt;&gt;0,HT_Personalausgaben!D142/HT_Personalausgaben!D139,0)</f>
        <v>0</v>
      </c>
      <c r="E142" s="158">
        <f>IF(HT_Personalausgaben!E139&lt;&gt;0,HT_Personalausgaben!E142/HT_Personalausgaben!E139,0)</f>
        <v>0</v>
      </c>
      <c r="F142" s="158">
        <f>IF(HT_Personalausgaben!F139&lt;&gt;0,HT_Personalausgaben!F142/HT_Personalausgaben!F139,0)</f>
        <v>0</v>
      </c>
      <c r="G142" s="158">
        <f>IF(HT_Personalausgaben!G139&lt;&gt;0,HT_Personalausgaben!G142/HT_Personalausgaben!G139,0)</f>
        <v>0</v>
      </c>
      <c r="H142" s="158">
        <f>IF(HT_Personalausgaben!H139&lt;&gt;0,HT_Personalausgaben!H142/HT_Personalausgaben!H139,0)</f>
        <v>0</v>
      </c>
      <c r="I142" s="158">
        <f>IF(HT_Personalausgaben!I139&lt;&gt;0,HT_Personalausgaben!I142/HT_Personalausgaben!I139,0)</f>
        <v>0</v>
      </c>
      <c r="J142" s="158">
        <f>IF(HT_Personalausgaben!J139&lt;&gt;0,HT_Personalausgaben!J142/HT_Personalausgaben!J139,0)</f>
        <v>0</v>
      </c>
      <c r="K142" s="158">
        <f>IF(HT_Personalausgaben!K139&lt;&gt;0,HT_Personalausgaben!K142/HT_Personalausgaben!K139,0)</f>
        <v>0</v>
      </c>
      <c r="L142" s="158">
        <f>IF(HT_Personalausgaben!L139&lt;&gt;0,HT_Personalausgaben!L142/HT_Personalausgaben!L139,0)</f>
        <v>0</v>
      </c>
      <c r="M142" s="159">
        <f>IF(HT_Personalausgaben!M139&lt;&gt;0,HT_Personalausgaben!M142/HT_Personalausgaben!M139,0)</f>
        <v>0</v>
      </c>
      <c r="N142" s="166">
        <f>IF(HT_Personalausgaben!N139&lt;&gt;0,HT_Personalausgaben!N142/HT_Personalausgaben!N139,0)</f>
        <v>0</v>
      </c>
      <c r="O142" s="158">
        <f>IF(HT_Personalausgaben!O139&lt;&gt;0,HT_Personalausgaben!O142/HT_Personalausgaben!O139,0)</f>
        <v>0</v>
      </c>
      <c r="P142" s="158">
        <f>IF(HT_Personalausgaben!P139&lt;&gt;0,HT_Personalausgaben!P142/HT_Personalausgaben!P139,0)</f>
        <v>0</v>
      </c>
      <c r="Q142" s="158">
        <f>IF(HT_Personalausgaben!Q139&lt;&gt;0,HT_Personalausgaben!Q142/HT_Personalausgaben!Q139,0)</f>
        <v>0</v>
      </c>
      <c r="R142" s="158">
        <f>IF(HT_Personalausgaben!R139&lt;&gt;0,HT_Personalausgaben!R142/HT_Personalausgaben!R139,0)</f>
        <v>0</v>
      </c>
      <c r="S142" s="158">
        <f>IF(HT_Personalausgaben!S139&lt;&gt;0,HT_Personalausgaben!S142/HT_Personalausgaben!S139,0)</f>
        <v>0</v>
      </c>
      <c r="T142" s="158">
        <f>IF(HT_Personalausgaben!T139&lt;&gt;0,HT_Personalausgaben!T142/HT_Personalausgaben!T139,0)</f>
        <v>0</v>
      </c>
      <c r="U142" s="158">
        <f>IF(HT_Personalausgaben!U139&lt;&gt;0,HT_Personalausgaben!U142/HT_Personalausgaben!U139,0)</f>
        <v>0</v>
      </c>
      <c r="V142" s="158">
        <f>IF(HT_Personalausgaben!V139&lt;&gt;0,HT_Personalausgaben!V142/HT_Personalausgaben!V139,0)</f>
        <v>0</v>
      </c>
      <c r="W142" s="158">
        <f>IF(HT_Personalausgaben!W139&lt;&gt;0,HT_Personalausgaben!W142/HT_Personalausgaben!W139,0)</f>
        <v>0</v>
      </c>
      <c r="X142" s="158">
        <f>IF(HT_Personalausgaben!X139&lt;&gt;0,HT_Personalausgaben!X142/HT_Personalausgaben!X139,0)</f>
        <v>0</v>
      </c>
      <c r="Y142" s="159">
        <f>IF(HT_Personalausgaben!Y139&lt;&gt;0,HT_Personalausgaben!Y142/HT_Personalausgaben!Y139,0)</f>
        <v>0</v>
      </c>
      <c r="Z142" s="166">
        <f>IF(HT_Personalausgaben!Z139&lt;&gt;0,HT_Personalausgaben!Z142/HT_Personalausgaben!Z139,0)</f>
        <v>0</v>
      </c>
      <c r="AA142" s="158">
        <f>IF(HT_Personalausgaben!AA139&lt;&gt;0,HT_Personalausgaben!AA142/HT_Personalausgaben!AA139,0)</f>
        <v>0</v>
      </c>
      <c r="AB142" s="158">
        <f>IF(HT_Personalausgaben!AB139&lt;&gt;0,HT_Personalausgaben!AB142/HT_Personalausgaben!AB139,0)</f>
        <v>0</v>
      </c>
      <c r="AC142" s="159">
        <f>IF(HT_Personalausgaben!AC139&lt;&gt;0,HT_Personalausgaben!AC142/HT_Personalausgaben!AC139,0)</f>
        <v>0</v>
      </c>
      <c r="AD142" s="166">
        <f>IF(HT_Personalausgaben!AD139&lt;&gt;0,HT_Personalausgaben!AD142/HT_Personalausgaben!AD139,0)</f>
        <v>0</v>
      </c>
      <c r="AE142" s="158">
        <f>IF(HT_Personalausgaben!AE139&lt;&gt;0,HT_Personalausgaben!AE142/HT_Personalausgaben!AE139,0)</f>
        <v>0</v>
      </c>
      <c r="AF142" s="158">
        <f>IF(HT_Personalausgaben!AF139&lt;&gt;0,HT_Personalausgaben!AF142/HT_Personalausgaben!AF139,0)</f>
        <v>0</v>
      </c>
      <c r="AG142" s="159">
        <f>IF(HT_Personalausgaben!AG139&lt;&gt;0,HT_Personalausgaben!AG142/HT_Personalausgaben!AG139,0)</f>
        <v>0</v>
      </c>
      <c r="AH142" s="166">
        <f>IF(HT_Personalausgaben!AH139&lt;&gt;0,HT_Personalausgaben!AH142/HT_Personalausgaben!AH139,0)</f>
        <v>0</v>
      </c>
      <c r="AI142" s="158">
        <f>IF(HT_Personalausgaben!AI139&lt;&gt;0,HT_Personalausgaben!AI142/HT_Personalausgaben!AI139,0)</f>
        <v>0</v>
      </c>
      <c r="AJ142" s="158">
        <f>IF(HT_Personalausgaben!AJ139&lt;&gt;0,HT_Personalausgaben!AJ142/HT_Personalausgaben!AJ139,0)</f>
        <v>0</v>
      </c>
      <c r="AK142" s="159">
        <f>IF(HT_Personalausgaben!AK139&lt;&gt;0,HT_Personalausgaben!AK142/HT_Personalausgaben!AK139,0)</f>
        <v>0</v>
      </c>
      <c r="AL142" s="166">
        <f>IF(HT_Personalausgaben!AL139&lt;&gt;0,HT_Personalausgaben!AL142/HT_Personalausgaben!AL139,0)</f>
        <v>0</v>
      </c>
      <c r="AM142" s="158">
        <f>IF(HT_Personalausgaben!AM139&lt;&gt;0,HT_Personalausgaben!AM142/HT_Personalausgaben!AM139,0)</f>
        <v>0</v>
      </c>
      <c r="AN142" s="158">
        <f>IF(HT_Personalausgaben!AN139&lt;&gt;0,HT_Personalausgaben!AN142/HT_Personalausgaben!AN139,0)</f>
        <v>0</v>
      </c>
      <c r="AO142" s="158">
        <f>IF(HT_Personalausgaben!AO139&lt;&gt;0,HT_Personalausgaben!AO142/HT_Personalausgaben!AO139,0)</f>
        <v>0</v>
      </c>
      <c r="AP142" s="159">
        <f>IF(HT_Personalausgaben!AP139&lt;&gt;0,HT_Personalausgaben!AP142/HT_Personalausgaben!AP139,0)</f>
        <v>0</v>
      </c>
    </row>
    <row r="143" spans="1:42" s="72" customFormat="1" ht="20.100000000000001" customHeight="1" thickBot="1" x14ac:dyDescent="0.3">
      <c r="A143" s="71" t="s">
        <v>103</v>
      </c>
      <c r="B143" s="78"/>
      <c r="C143" s="79"/>
      <c r="D143" s="79"/>
      <c r="E143" s="79"/>
      <c r="F143" s="79"/>
      <c r="G143" s="79"/>
      <c r="H143" s="79"/>
      <c r="I143" s="79"/>
      <c r="J143" s="79"/>
      <c r="K143" s="79"/>
      <c r="L143" s="79"/>
      <c r="M143" s="80"/>
      <c r="N143" s="82"/>
      <c r="O143" s="79"/>
      <c r="P143" s="79"/>
      <c r="Q143" s="79"/>
      <c r="R143" s="79"/>
      <c r="S143" s="79"/>
      <c r="T143" s="79"/>
      <c r="U143" s="79"/>
      <c r="V143" s="79"/>
      <c r="W143" s="79"/>
      <c r="X143" s="79"/>
      <c r="Y143" s="81"/>
      <c r="Z143" s="78"/>
      <c r="AA143" s="79"/>
      <c r="AB143" s="79"/>
      <c r="AC143" s="80"/>
      <c r="AD143" s="78"/>
      <c r="AE143" s="79"/>
      <c r="AF143" s="79"/>
      <c r="AG143" s="80"/>
      <c r="AH143" s="82"/>
      <c r="AI143" s="79"/>
      <c r="AJ143" s="79"/>
      <c r="AK143" s="81"/>
      <c r="AL143" s="78"/>
      <c r="AM143" s="79"/>
      <c r="AN143" s="79"/>
      <c r="AO143" s="79"/>
      <c r="AP143" s="80"/>
    </row>
    <row r="144" spans="1:42" s="72" customFormat="1" ht="13.5" thickBot="1" x14ac:dyDescent="0.3">
      <c r="A144" s="759" t="s">
        <v>99</v>
      </c>
      <c r="B144" s="760"/>
      <c r="C144" s="761"/>
      <c r="D144" s="761"/>
      <c r="E144" s="761"/>
      <c r="F144" s="761"/>
      <c r="G144" s="761"/>
      <c r="H144" s="761"/>
      <c r="I144" s="761"/>
      <c r="J144" s="761"/>
      <c r="K144" s="761"/>
      <c r="L144" s="761"/>
      <c r="M144" s="762"/>
      <c r="N144" s="760"/>
      <c r="O144" s="761"/>
      <c r="P144" s="761"/>
      <c r="Q144" s="761"/>
      <c r="R144" s="761"/>
      <c r="S144" s="761"/>
      <c r="T144" s="761"/>
      <c r="U144" s="761"/>
      <c r="V144" s="761"/>
      <c r="W144" s="761"/>
      <c r="X144" s="761"/>
      <c r="Y144" s="763"/>
      <c r="Z144" s="760"/>
      <c r="AA144" s="761"/>
      <c r="AB144" s="761"/>
      <c r="AC144" s="762"/>
      <c r="AD144" s="760"/>
      <c r="AE144" s="761"/>
      <c r="AF144" s="761"/>
      <c r="AG144" s="762"/>
      <c r="AH144" s="764"/>
      <c r="AI144" s="761"/>
      <c r="AJ144" s="761"/>
      <c r="AK144" s="763"/>
      <c r="AL144" s="765">
        <f>SUM(B144:M144)</f>
        <v>0</v>
      </c>
      <c r="AM144" s="766">
        <f>SUM(N144:Y144)</f>
        <v>0</v>
      </c>
      <c r="AN144" s="766">
        <f>SUM(Z144:AC144)</f>
        <v>0</v>
      </c>
      <c r="AO144" s="766">
        <f>SUM(AD144:AG144)</f>
        <v>0</v>
      </c>
      <c r="AP144" s="767">
        <f>SUM(AH144:AK144)</f>
        <v>0</v>
      </c>
    </row>
    <row r="145" spans="1:42" s="97" customFormat="1" x14ac:dyDescent="0.25">
      <c r="A145" s="744" t="s">
        <v>107</v>
      </c>
      <c r="B145" s="745"/>
      <c r="C145" s="746"/>
      <c r="D145" s="746"/>
      <c r="E145" s="746"/>
      <c r="F145" s="746"/>
      <c r="G145" s="746"/>
      <c r="H145" s="746"/>
      <c r="I145" s="746"/>
      <c r="J145" s="746"/>
      <c r="K145" s="746"/>
      <c r="L145" s="746"/>
      <c r="M145" s="747"/>
      <c r="N145" s="745"/>
      <c r="O145" s="746"/>
      <c r="P145" s="746"/>
      <c r="Q145" s="746"/>
      <c r="R145" s="746"/>
      <c r="S145" s="746"/>
      <c r="T145" s="746"/>
      <c r="U145" s="746"/>
      <c r="V145" s="746"/>
      <c r="W145" s="746"/>
      <c r="X145" s="746"/>
      <c r="Y145" s="748"/>
      <c r="Z145" s="745"/>
      <c r="AA145" s="746"/>
      <c r="AB145" s="746"/>
      <c r="AC145" s="747"/>
      <c r="AD145" s="745"/>
      <c r="AE145" s="746"/>
      <c r="AF145" s="746"/>
      <c r="AG145" s="747"/>
      <c r="AH145" s="749"/>
      <c r="AI145" s="746"/>
      <c r="AJ145" s="746"/>
      <c r="AK145" s="748"/>
      <c r="AL145" s="750">
        <f>IF(HT_Personalausgaben!AL144&lt;&gt;0,HT_Personalausgaben!AL145/HT_Personalausgaben!AL144,0)</f>
        <v>0</v>
      </c>
      <c r="AM145" s="751">
        <f>IF(HT_Personalausgaben!AM144&lt;&gt;0,HT_Personalausgaben!AM145/HT_Personalausgaben!AM144,0)</f>
        <v>0</v>
      </c>
      <c r="AN145" s="751">
        <f>IF(HT_Personalausgaben!AN144&lt;&gt;0,HT_Personalausgaben!AN145/HT_Personalausgaben!AN144,0)</f>
        <v>0</v>
      </c>
      <c r="AO145" s="751">
        <f>IF(HT_Personalausgaben!AO144&lt;&gt;0,HT_Personalausgaben!AO145/HT_Personalausgaben!AO144,0)</f>
        <v>0</v>
      </c>
      <c r="AP145" s="752">
        <f>IF(HT_Personalausgaben!AP144&lt;&gt;0,HT_Personalausgaben!AP145/HT_Personalausgaben!AP144,0)</f>
        <v>0</v>
      </c>
    </row>
    <row r="146" spans="1:42" s="97" customFormat="1" x14ac:dyDescent="0.25">
      <c r="A146" s="93" t="s">
        <v>108</v>
      </c>
      <c r="B146" s="677"/>
      <c r="C146" s="678"/>
      <c r="D146" s="678"/>
      <c r="E146" s="678"/>
      <c r="F146" s="678"/>
      <c r="G146" s="678"/>
      <c r="H146" s="678"/>
      <c r="I146" s="678"/>
      <c r="J146" s="678"/>
      <c r="K146" s="678"/>
      <c r="L146" s="678"/>
      <c r="M146" s="679"/>
      <c r="N146" s="677"/>
      <c r="O146" s="678"/>
      <c r="P146" s="678"/>
      <c r="Q146" s="678"/>
      <c r="R146" s="678"/>
      <c r="S146" s="678"/>
      <c r="T146" s="678"/>
      <c r="U146" s="678"/>
      <c r="V146" s="678"/>
      <c r="W146" s="678"/>
      <c r="X146" s="678"/>
      <c r="Y146" s="680"/>
      <c r="Z146" s="677"/>
      <c r="AA146" s="678"/>
      <c r="AB146" s="678"/>
      <c r="AC146" s="679"/>
      <c r="AD146" s="677"/>
      <c r="AE146" s="678"/>
      <c r="AF146" s="678"/>
      <c r="AG146" s="679"/>
      <c r="AH146" s="681"/>
      <c r="AI146" s="678"/>
      <c r="AJ146" s="678"/>
      <c r="AK146" s="680"/>
      <c r="AL146" s="94">
        <f>IF(HT_Personalausgaben!AL144&lt;&gt;0,HT_Personalausgaben!AL146/HT_Personalausgaben!AL144,0)</f>
        <v>0</v>
      </c>
      <c r="AM146" s="95">
        <f>IF(HT_Personalausgaben!AM144&lt;&gt;0,HT_Personalausgaben!AM146/HT_Personalausgaben!AM144,0)</f>
        <v>0</v>
      </c>
      <c r="AN146" s="95">
        <f>IF(HT_Personalausgaben!AN144&lt;&gt;0,HT_Personalausgaben!AN146/HT_Personalausgaben!AN144,0)</f>
        <v>0</v>
      </c>
      <c r="AO146" s="95">
        <f>IF(HT_Personalausgaben!AO144&lt;&gt;0,HT_Personalausgaben!AO146/HT_Personalausgaben!AO144,0)</f>
        <v>0</v>
      </c>
      <c r="AP146" s="96">
        <f>IF(HT_Personalausgaben!AP144&lt;&gt;0,HT_Personalausgaben!AP146/HT_Personalausgaben!AP144,0)</f>
        <v>0</v>
      </c>
    </row>
    <row r="147" spans="1:42" s="97" customFormat="1" ht="13.5" thickBot="1" x14ac:dyDescent="0.3">
      <c r="A147" s="163" t="s">
        <v>431</v>
      </c>
      <c r="B147" s="768">
        <f>1-B145-B146</f>
        <v>1</v>
      </c>
      <c r="C147" s="769">
        <f t="shared" ref="C147:AK147" si="35">1-C145-C146</f>
        <v>1</v>
      </c>
      <c r="D147" s="769">
        <f t="shared" si="35"/>
        <v>1</v>
      </c>
      <c r="E147" s="769">
        <f t="shared" si="35"/>
        <v>1</v>
      </c>
      <c r="F147" s="769">
        <f t="shared" si="35"/>
        <v>1</v>
      </c>
      <c r="G147" s="769">
        <f t="shared" si="35"/>
        <v>1</v>
      </c>
      <c r="H147" s="769">
        <f t="shared" si="35"/>
        <v>1</v>
      </c>
      <c r="I147" s="769">
        <f t="shared" si="35"/>
        <v>1</v>
      </c>
      <c r="J147" s="769">
        <f t="shared" si="35"/>
        <v>1</v>
      </c>
      <c r="K147" s="769">
        <f t="shared" si="35"/>
        <v>1</v>
      </c>
      <c r="L147" s="769">
        <f t="shared" si="35"/>
        <v>1</v>
      </c>
      <c r="M147" s="770">
        <f t="shared" si="35"/>
        <v>1</v>
      </c>
      <c r="N147" s="768">
        <f t="shared" si="35"/>
        <v>1</v>
      </c>
      <c r="O147" s="769">
        <f t="shared" si="35"/>
        <v>1</v>
      </c>
      <c r="P147" s="769">
        <f t="shared" si="35"/>
        <v>1</v>
      </c>
      <c r="Q147" s="769">
        <f t="shared" si="35"/>
        <v>1</v>
      </c>
      <c r="R147" s="769">
        <f t="shared" si="35"/>
        <v>1</v>
      </c>
      <c r="S147" s="769">
        <f t="shared" si="35"/>
        <v>1</v>
      </c>
      <c r="T147" s="769">
        <f t="shared" si="35"/>
        <v>1</v>
      </c>
      <c r="U147" s="769">
        <f t="shared" si="35"/>
        <v>1</v>
      </c>
      <c r="V147" s="769">
        <f t="shared" si="35"/>
        <v>1</v>
      </c>
      <c r="W147" s="769">
        <f t="shared" si="35"/>
        <v>1</v>
      </c>
      <c r="X147" s="769">
        <f t="shared" si="35"/>
        <v>1</v>
      </c>
      <c r="Y147" s="770">
        <f t="shared" si="35"/>
        <v>1</v>
      </c>
      <c r="Z147" s="768">
        <f t="shared" si="35"/>
        <v>1</v>
      </c>
      <c r="AA147" s="769">
        <f t="shared" si="35"/>
        <v>1</v>
      </c>
      <c r="AB147" s="769">
        <f t="shared" si="35"/>
        <v>1</v>
      </c>
      <c r="AC147" s="770">
        <f t="shared" si="35"/>
        <v>1</v>
      </c>
      <c r="AD147" s="768">
        <f t="shared" si="35"/>
        <v>1</v>
      </c>
      <c r="AE147" s="769">
        <f t="shared" si="35"/>
        <v>1</v>
      </c>
      <c r="AF147" s="769">
        <f t="shared" si="35"/>
        <v>1</v>
      </c>
      <c r="AG147" s="770">
        <f t="shared" si="35"/>
        <v>1</v>
      </c>
      <c r="AH147" s="768">
        <f t="shared" si="35"/>
        <v>1</v>
      </c>
      <c r="AI147" s="769">
        <f t="shared" si="35"/>
        <v>1</v>
      </c>
      <c r="AJ147" s="769">
        <f t="shared" si="35"/>
        <v>1</v>
      </c>
      <c r="AK147" s="771">
        <f t="shared" si="35"/>
        <v>1</v>
      </c>
      <c r="AL147" s="772">
        <f>IF(HT_Personalausgaben!AL144&lt;&gt;0,HT_Personalausgaben!AL147/HT_Personalausgaben!AL144,0)</f>
        <v>0</v>
      </c>
      <c r="AM147" s="769">
        <f>IF(HT_Personalausgaben!AM144&lt;&gt;0,HT_Personalausgaben!AM147/HT_Personalausgaben!AM144,0)</f>
        <v>0</v>
      </c>
      <c r="AN147" s="769">
        <f>IF(HT_Personalausgaben!AN144&lt;&gt;0,HT_Personalausgaben!AN147/HT_Personalausgaben!AN144,0)</f>
        <v>0</v>
      </c>
      <c r="AO147" s="769">
        <f>IF(HT_Personalausgaben!AO144&lt;&gt;0,HT_Personalausgaben!AO147/HT_Personalausgaben!AO144,0)</f>
        <v>0</v>
      </c>
      <c r="AP147" s="773">
        <f>IF(HT_Personalausgaben!AP144&lt;&gt;0,HT_Personalausgaben!AP147/HT_Personalausgaben!AP144,0)</f>
        <v>0</v>
      </c>
    </row>
    <row r="148" spans="1:42" s="72" customFormat="1" ht="13.5" thickBot="1" x14ac:dyDescent="0.3">
      <c r="A148" s="759" t="s">
        <v>99</v>
      </c>
      <c r="B148" s="760"/>
      <c r="C148" s="761"/>
      <c r="D148" s="761"/>
      <c r="E148" s="761"/>
      <c r="F148" s="761"/>
      <c r="G148" s="761"/>
      <c r="H148" s="761"/>
      <c r="I148" s="761"/>
      <c r="J148" s="761"/>
      <c r="K148" s="761"/>
      <c r="L148" s="761"/>
      <c r="M148" s="762"/>
      <c r="N148" s="760"/>
      <c r="O148" s="761"/>
      <c r="P148" s="761"/>
      <c r="Q148" s="761"/>
      <c r="R148" s="761"/>
      <c r="S148" s="761"/>
      <c r="T148" s="761"/>
      <c r="U148" s="761"/>
      <c r="V148" s="761"/>
      <c r="W148" s="761"/>
      <c r="X148" s="761"/>
      <c r="Y148" s="763"/>
      <c r="Z148" s="760"/>
      <c r="AA148" s="761"/>
      <c r="AB148" s="761"/>
      <c r="AC148" s="762"/>
      <c r="AD148" s="760"/>
      <c r="AE148" s="761"/>
      <c r="AF148" s="761"/>
      <c r="AG148" s="762"/>
      <c r="AH148" s="764"/>
      <c r="AI148" s="761"/>
      <c r="AJ148" s="761"/>
      <c r="AK148" s="763"/>
      <c r="AL148" s="765">
        <f>SUM(B148:M148)</f>
        <v>0</v>
      </c>
      <c r="AM148" s="766">
        <f>SUM(N148:Y148)</f>
        <v>0</v>
      </c>
      <c r="AN148" s="766">
        <f>SUM(Z148:AC148)</f>
        <v>0</v>
      </c>
      <c r="AO148" s="766">
        <f>SUM(AD148:AG148)</f>
        <v>0</v>
      </c>
      <c r="AP148" s="767">
        <f>SUM(AH148:AK148)</f>
        <v>0</v>
      </c>
    </row>
    <row r="149" spans="1:42" s="97" customFormat="1" x14ac:dyDescent="0.25">
      <c r="A149" s="744" t="s">
        <v>107</v>
      </c>
      <c r="B149" s="745"/>
      <c r="C149" s="746"/>
      <c r="D149" s="746"/>
      <c r="E149" s="746"/>
      <c r="F149" s="746"/>
      <c r="G149" s="746"/>
      <c r="H149" s="746"/>
      <c r="I149" s="746"/>
      <c r="J149" s="746"/>
      <c r="K149" s="746"/>
      <c r="L149" s="746"/>
      <c r="M149" s="747"/>
      <c r="N149" s="745"/>
      <c r="O149" s="746"/>
      <c r="P149" s="746"/>
      <c r="Q149" s="746"/>
      <c r="R149" s="746"/>
      <c r="S149" s="746"/>
      <c r="T149" s="746"/>
      <c r="U149" s="746"/>
      <c r="V149" s="746"/>
      <c r="W149" s="746"/>
      <c r="X149" s="746"/>
      <c r="Y149" s="748"/>
      <c r="Z149" s="745"/>
      <c r="AA149" s="746"/>
      <c r="AB149" s="746"/>
      <c r="AC149" s="747"/>
      <c r="AD149" s="745"/>
      <c r="AE149" s="746"/>
      <c r="AF149" s="746"/>
      <c r="AG149" s="747"/>
      <c r="AH149" s="749"/>
      <c r="AI149" s="746"/>
      <c r="AJ149" s="746"/>
      <c r="AK149" s="748"/>
      <c r="AL149" s="750">
        <f>IF(HT_Personalausgaben!AL148&lt;&gt;0,HT_Personalausgaben!AL149/HT_Personalausgaben!AL148,0)</f>
        <v>0</v>
      </c>
      <c r="AM149" s="751">
        <f>IF(HT_Personalausgaben!AM148&lt;&gt;0,HT_Personalausgaben!AM149/HT_Personalausgaben!AM148,0)</f>
        <v>0</v>
      </c>
      <c r="AN149" s="751">
        <f>IF(HT_Personalausgaben!AN148&lt;&gt;0,HT_Personalausgaben!AN149/HT_Personalausgaben!AN148,0)</f>
        <v>0</v>
      </c>
      <c r="AO149" s="751">
        <f>IF(HT_Personalausgaben!AO148&lt;&gt;0,HT_Personalausgaben!AO149/HT_Personalausgaben!AO148,0)</f>
        <v>0</v>
      </c>
      <c r="AP149" s="752">
        <f>IF(HT_Personalausgaben!AP148&lt;&gt;0,HT_Personalausgaben!AP149/HT_Personalausgaben!AP148,0)</f>
        <v>0</v>
      </c>
    </row>
    <row r="150" spans="1:42" s="97" customFormat="1" x14ac:dyDescent="0.25">
      <c r="A150" s="93" t="s">
        <v>108</v>
      </c>
      <c r="B150" s="677"/>
      <c r="C150" s="678"/>
      <c r="D150" s="678"/>
      <c r="E150" s="678"/>
      <c r="F150" s="678"/>
      <c r="G150" s="678"/>
      <c r="H150" s="678"/>
      <c r="I150" s="678"/>
      <c r="J150" s="678"/>
      <c r="K150" s="678"/>
      <c r="L150" s="678"/>
      <c r="M150" s="679"/>
      <c r="N150" s="677"/>
      <c r="O150" s="678"/>
      <c r="P150" s="678"/>
      <c r="Q150" s="678"/>
      <c r="R150" s="678"/>
      <c r="S150" s="678"/>
      <c r="T150" s="678"/>
      <c r="U150" s="678"/>
      <c r="V150" s="678"/>
      <c r="W150" s="678"/>
      <c r="X150" s="678"/>
      <c r="Y150" s="680"/>
      <c r="Z150" s="677"/>
      <c r="AA150" s="678"/>
      <c r="AB150" s="678"/>
      <c r="AC150" s="679"/>
      <c r="AD150" s="677"/>
      <c r="AE150" s="678"/>
      <c r="AF150" s="678"/>
      <c r="AG150" s="679"/>
      <c r="AH150" s="681"/>
      <c r="AI150" s="678"/>
      <c r="AJ150" s="678"/>
      <c r="AK150" s="680"/>
      <c r="AL150" s="94">
        <f>IF(HT_Personalausgaben!AL148&lt;&gt;0,HT_Personalausgaben!AL150/HT_Personalausgaben!AL148,0)</f>
        <v>0</v>
      </c>
      <c r="AM150" s="95">
        <f>IF(HT_Personalausgaben!AM148&lt;&gt;0,HT_Personalausgaben!AM150/HT_Personalausgaben!AM148,0)</f>
        <v>0</v>
      </c>
      <c r="AN150" s="95">
        <f>IF(HT_Personalausgaben!AN148&lt;&gt;0,HT_Personalausgaben!AN150/HT_Personalausgaben!AN148,0)</f>
        <v>0</v>
      </c>
      <c r="AO150" s="95">
        <f>IF(HT_Personalausgaben!AO148&lt;&gt;0,HT_Personalausgaben!AO150/HT_Personalausgaben!AO148,0)</f>
        <v>0</v>
      </c>
      <c r="AP150" s="96">
        <f>IF(HT_Personalausgaben!AP148&lt;&gt;0,HT_Personalausgaben!AP150/HT_Personalausgaben!AP148,0)</f>
        <v>0</v>
      </c>
    </row>
    <row r="151" spans="1:42" s="97" customFormat="1" ht="13.5" thickBot="1" x14ac:dyDescent="0.3">
      <c r="A151" s="163" t="s">
        <v>431</v>
      </c>
      <c r="B151" s="768">
        <f>1-B149-B150</f>
        <v>1</v>
      </c>
      <c r="C151" s="769">
        <f t="shared" ref="C151:AK151" si="36">1-C149-C150</f>
        <v>1</v>
      </c>
      <c r="D151" s="769">
        <f t="shared" si="36"/>
        <v>1</v>
      </c>
      <c r="E151" s="769">
        <f t="shared" si="36"/>
        <v>1</v>
      </c>
      <c r="F151" s="769">
        <f t="shared" si="36"/>
        <v>1</v>
      </c>
      <c r="G151" s="769">
        <f t="shared" si="36"/>
        <v>1</v>
      </c>
      <c r="H151" s="769">
        <f t="shared" si="36"/>
        <v>1</v>
      </c>
      <c r="I151" s="769">
        <f t="shared" si="36"/>
        <v>1</v>
      </c>
      <c r="J151" s="769">
        <f t="shared" si="36"/>
        <v>1</v>
      </c>
      <c r="K151" s="769">
        <f t="shared" si="36"/>
        <v>1</v>
      </c>
      <c r="L151" s="769">
        <f t="shared" si="36"/>
        <v>1</v>
      </c>
      <c r="M151" s="770">
        <f t="shared" si="36"/>
        <v>1</v>
      </c>
      <c r="N151" s="768">
        <f t="shared" si="36"/>
        <v>1</v>
      </c>
      <c r="O151" s="769">
        <f t="shared" si="36"/>
        <v>1</v>
      </c>
      <c r="P151" s="769">
        <f t="shared" si="36"/>
        <v>1</v>
      </c>
      <c r="Q151" s="769">
        <f t="shared" si="36"/>
        <v>1</v>
      </c>
      <c r="R151" s="769">
        <f t="shared" si="36"/>
        <v>1</v>
      </c>
      <c r="S151" s="769">
        <f t="shared" si="36"/>
        <v>1</v>
      </c>
      <c r="T151" s="769">
        <f t="shared" si="36"/>
        <v>1</v>
      </c>
      <c r="U151" s="769">
        <f t="shared" si="36"/>
        <v>1</v>
      </c>
      <c r="V151" s="769">
        <f t="shared" si="36"/>
        <v>1</v>
      </c>
      <c r="W151" s="769">
        <f t="shared" si="36"/>
        <v>1</v>
      </c>
      <c r="X151" s="769">
        <f t="shared" si="36"/>
        <v>1</v>
      </c>
      <c r="Y151" s="770">
        <f t="shared" si="36"/>
        <v>1</v>
      </c>
      <c r="Z151" s="768">
        <f t="shared" si="36"/>
        <v>1</v>
      </c>
      <c r="AA151" s="769">
        <f t="shared" si="36"/>
        <v>1</v>
      </c>
      <c r="AB151" s="769">
        <f t="shared" si="36"/>
        <v>1</v>
      </c>
      <c r="AC151" s="770">
        <f t="shared" si="36"/>
        <v>1</v>
      </c>
      <c r="AD151" s="768">
        <f t="shared" si="36"/>
        <v>1</v>
      </c>
      <c r="AE151" s="769">
        <f t="shared" si="36"/>
        <v>1</v>
      </c>
      <c r="AF151" s="769">
        <f t="shared" si="36"/>
        <v>1</v>
      </c>
      <c r="AG151" s="770">
        <f t="shared" si="36"/>
        <v>1</v>
      </c>
      <c r="AH151" s="768">
        <f t="shared" si="36"/>
        <v>1</v>
      </c>
      <c r="AI151" s="769">
        <f t="shared" si="36"/>
        <v>1</v>
      </c>
      <c r="AJ151" s="769">
        <f t="shared" si="36"/>
        <v>1</v>
      </c>
      <c r="AK151" s="771">
        <f t="shared" si="36"/>
        <v>1</v>
      </c>
      <c r="AL151" s="772">
        <f>IF(HT_Personalausgaben!AL148&lt;&gt;0,HT_Personalausgaben!AL151/HT_Personalausgaben!AL148,0)</f>
        <v>0</v>
      </c>
      <c r="AM151" s="769">
        <f>IF(HT_Personalausgaben!AM148&lt;&gt;0,HT_Personalausgaben!AM151/HT_Personalausgaben!AM148,0)</f>
        <v>0</v>
      </c>
      <c r="AN151" s="769">
        <f>IF(HT_Personalausgaben!AN148&lt;&gt;0,HT_Personalausgaben!AN151/HT_Personalausgaben!AN148,0)</f>
        <v>0</v>
      </c>
      <c r="AO151" s="769">
        <f>IF(HT_Personalausgaben!AO148&lt;&gt;0,HT_Personalausgaben!AO151/HT_Personalausgaben!AO148,0)</f>
        <v>0</v>
      </c>
      <c r="AP151" s="773">
        <f>IF(HT_Personalausgaben!AP148&lt;&gt;0,HT_Personalausgaben!AP151/HT_Personalausgaben!AP148,0)</f>
        <v>0</v>
      </c>
    </row>
    <row r="152" spans="1:42" s="72" customFormat="1" ht="13.5" thickBot="1" x14ac:dyDescent="0.3">
      <c r="A152" s="790" t="s">
        <v>99</v>
      </c>
      <c r="B152" s="791"/>
      <c r="C152" s="792"/>
      <c r="D152" s="792"/>
      <c r="E152" s="792"/>
      <c r="F152" s="792"/>
      <c r="G152" s="792"/>
      <c r="H152" s="792"/>
      <c r="I152" s="792"/>
      <c r="J152" s="792"/>
      <c r="K152" s="792"/>
      <c r="L152" s="792"/>
      <c r="M152" s="793"/>
      <c r="N152" s="791"/>
      <c r="O152" s="792"/>
      <c r="P152" s="792"/>
      <c r="Q152" s="792"/>
      <c r="R152" s="792"/>
      <c r="S152" s="792"/>
      <c r="T152" s="792"/>
      <c r="U152" s="792"/>
      <c r="V152" s="792"/>
      <c r="W152" s="792"/>
      <c r="X152" s="792"/>
      <c r="Y152" s="794"/>
      <c r="Z152" s="791"/>
      <c r="AA152" s="792"/>
      <c r="AB152" s="792"/>
      <c r="AC152" s="793"/>
      <c r="AD152" s="791"/>
      <c r="AE152" s="792"/>
      <c r="AF152" s="792"/>
      <c r="AG152" s="793"/>
      <c r="AH152" s="795"/>
      <c r="AI152" s="792"/>
      <c r="AJ152" s="792"/>
      <c r="AK152" s="794"/>
      <c r="AL152" s="796">
        <f>SUM(B152:M152)</f>
        <v>0</v>
      </c>
      <c r="AM152" s="797">
        <f>SUM(N152:Y152)</f>
        <v>0</v>
      </c>
      <c r="AN152" s="797">
        <f>SUM(Z152:AC152)</f>
        <v>0</v>
      </c>
      <c r="AO152" s="797">
        <f>SUM(AD152:AG152)</f>
        <v>0</v>
      </c>
      <c r="AP152" s="798">
        <f>SUM(AH152:AK152)</f>
        <v>0</v>
      </c>
    </row>
    <row r="153" spans="1:42" s="97" customFormat="1" x14ac:dyDescent="0.25">
      <c r="A153" s="781" t="s">
        <v>107</v>
      </c>
      <c r="B153" s="782"/>
      <c r="C153" s="783"/>
      <c r="D153" s="783"/>
      <c r="E153" s="783"/>
      <c r="F153" s="783"/>
      <c r="G153" s="783"/>
      <c r="H153" s="783"/>
      <c r="I153" s="783"/>
      <c r="J153" s="783"/>
      <c r="K153" s="783"/>
      <c r="L153" s="783"/>
      <c r="M153" s="784"/>
      <c r="N153" s="782"/>
      <c r="O153" s="783"/>
      <c r="P153" s="783"/>
      <c r="Q153" s="783"/>
      <c r="R153" s="783"/>
      <c r="S153" s="783"/>
      <c r="T153" s="783"/>
      <c r="U153" s="783"/>
      <c r="V153" s="783"/>
      <c r="W153" s="783"/>
      <c r="X153" s="783"/>
      <c r="Y153" s="785"/>
      <c r="Z153" s="782"/>
      <c r="AA153" s="783"/>
      <c r="AB153" s="783"/>
      <c r="AC153" s="784"/>
      <c r="AD153" s="782"/>
      <c r="AE153" s="783"/>
      <c r="AF153" s="783"/>
      <c r="AG153" s="784"/>
      <c r="AH153" s="786"/>
      <c r="AI153" s="783"/>
      <c r="AJ153" s="783"/>
      <c r="AK153" s="785"/>
      <c r="AL153" s="787">
        <f>IF(HT_Personalausgaben!AL152&lt;&gt;0,HT_Personalausgaben!AL153/HT_Personalausgaben!AL152,0)</f>
        <v>0</v>
      </c>
      <c r="AM153" s="788">
        <f>IF(HT_Personalausgaben!AM152&lt;&gt;0,HT_Personalausgaben!AM153/HT_Personalausgaben!AM152,0)</f>
        <v>0</v>
      </c>
      <c r="AN153" s="788">
        <f>IF(HT_Personalausgaben!AN152&lt;&gt;0,HT_Personalausgaben!AN153/HT_Personalausgaben!AN152,0)</f>
        <v>0</v>
      </c>
      <c r="AO153" s="788">
        <f>IF(HT_Personalausgaben!AO152&lt;&gt;0,HT_Personalausgaben!AO153/HT_Personalausgaben!AO152,0)</f>
        <v>0</v>
      </c>
      <c r="AP153" s="789">
        <f>IF(HT_Personalausgaben!AP152&lt;&gt;0,HT_Personalausgaben!AP153/HT_Personalausgaben!AP152,0)</f>
        <v>0</v>
      </c>
    </row>
    <row r="154" spans="1:42" s="97" customFormat="1" x14ac:dyDescent="0.25">
      <c r="A154" s="93" t="s">
        <v>108</v>
      </c>
      <c r="B154" s="677"/>
      <c r="C154" s="678"/>
      <c r="D154" s="678"/>
      <c r="E154" s="678"/>
      <c r="F154" s="678"/>
      <c r="G154" s="678"/>
      <c r="H154" s="678"/>
      <c r="I154" s="678"/>
      <c r="J154" s="678"/>
      <c r="K154" s="678"/>
      <c r="L154" s="678"/>
      <c r="M154" s="679"/>
      <c r="N154" s="677"/>
      <c r="O154" s="678"/>
      <c r="P154" s="678"/>
      <c r="Q154" s="678"/>
      <c r="R154" s="678"/>
      <c r="S154" s="678"/>
      <c r="T154" s="678"/>
      <c r="U154" s="678"/>
      <c r="V154" s="678"/>
      <c r="W154" s="678"/>
      <c r="X154" s="678"/>
      <c r="Y154" s="680"/>
      <c r="Z154" s="677"/>
      <c r="AA154" s="678"/>
      <c r="AB154" s="678"/>
      <c r="AC154" s="679"/>
      <c r="AD154" s="677"/>
      <c r="AE154" s="678"/>
      <c r="AF154" s="678"/>
      <c r="AG154" s="679"/>
      <c r="AH154" s="681"/>
      <c r="AI154" s="678"/>
      <c r="AJ154" s="678"/>
      <c r="AK154" s="680"/>
      <c r="AL154" s="94">
        <f>IF(HT_Personalausgaben!AL152&lt;&gt;0,HT_Personalausgaben!AL154/HT_Personalausgaben!AL152,0)</f>
        <v>0</v>
      </c>
      <c r="AM154" s="95">
        <f>IF(HT_Personalausgaben!AM152&lt;&gt;0,HT_Personalausgaben!AM154/HT_Personalausgaben!AM152,0)</f>
        <v>0</v>
      </c>
      <c r="AN154" s="95">
        <f>IF(HT_Personalausgaben!AN152&lt;&gt;0,HT_Personalausgaben!AN154/HT_Personalausgaben!AN152,0)</f>
        <v>0</v>
      </c>
      <c r="AO154" s="95">
        <f>IF(HT_Personalausgaben!AO152&lt;&gt;0,HT_Personalausgaben!AO154/HT_Personalausgaben!AO152,0)</f>
        <v>0</v>
      </c>
      <c r="AP154" s="96">
        <f>IF(HT_Personalausgaben!AP152&lt;&gt;0,HT_Personalausgaben!AP154/HT_Personalausgaben!AP152,0)</f>
        <v>0</v>
      </c>
    </row>
    <row r="155" spans="1:42" s="97" customFormat="1" ht="13.5" thickBot="1" x14ac:dyDescent="0.3">
      <c r="A155" s="163" t="s">
        <v>431</v>
      </c>
      <c r="B155" s="768">
        <f>1-B153-B154</f>
        <v>1</v>
      </c>
      <c r="C155" s="769">
        <f t="shared" ref="C155:AK155" si="37">1-C153-C154</f>
        <v>1</v>
      </c>
      <c r="D155" s="769">
        <f t="shared" si="37"/>
        <v>1</v>
      </c>
      <c r="E155" s="769">
        <f t="shared" si="37"/>
        <v>1</v>
      </c>
      <c r="F155" s="769">
        <f t="shared" si="37"/>
        <v>1</v>
      </c>
      <c r="G155" s="769">
        <f t="shared" si="37"/>
        <v>1</v>
      </c>
      <c r="H155" s="769">
        <f t="shared" si="37"/>
        <v>1</v>
      </c>
      <c r="I155" s="769">
        <f t="shared" si="37"/>
        <v>1</v>
      </c>
      <c r="J155" s="769">
        <f t="shared" si="37"/>
        <v>1</v>
      </c>
      <c r="K155" s="769">
        <f t="shared" si="37"/>
        <v>1</v>
      </c>
      <c r="L155" s="769">
        <f t="shared" si="37"/>
        <v>1</v>
      </c>
      <c r="M155" s="770">
        <f t="shared" si="37"/>
        <v>1</v>
      </c>
      <c r="N155" s="768">
        <f t="shared" si="37"/>
        <v>1</v>
      </c>
      <c r="O155" s="769">
        <f t="shared" si="37"/>
        <v>1</v>
      </c>
      <c r="P155" s="769">
        <f t="shared" si="37"/>
        <v>1</v>
      </c>
      <c r="Q155" s="769">
        <f t="shared" si="37"/>
        <v>1</v>
      </c>
      <c r="R155" s="769">
        <f t="shared" si="37"/>
        <v>1</v>
      </c>
      <c r="S155" s="769">
        <f t="shared" si="37"/>
        <v>1</v>
      </c>
      <c r="T155" s="769">
        <f t="shared" si="37"/>
        <v>1</v>
      </c>
      <c r="U155" s="769">
        <f t="shared" si="37"/>
        <v>1</v>
      </c>
      <c r="V155" s="769">
        <f t="shared" si="37"/>
        <v>1</v>
      </c>
      <c r="W155" s="769">
        <f t="shared" si="37"/>
        <v>1</v>
      </c>
      <c r="X155" s="769">
        <f t="shared" si="37"/>
        <v>1</v>
      </c>
      <c r="Y155" s="770">
        <f t="shared" si="37"/>
        <v>1</v>
      </c>
      <c r="Z155" s="768">
        <f t="shared" si="37"/>
        <v>1</v>
      </c>
      <c r="AA155" s="769">
        <f t="shared" si="37"/>
        <v>1</v>
      </c>
      <c r="AB155" s="769">
        <f t="shared" si="37"/>
        <v>1</v>
      </c>
      <c r="AC155" s="770">
        <f t="shared" si="37"/>
        <v>1</v>
      </c>
      <c r="AD155" s="768">
        <f t="shared" si="37"/>
        <v>1</v>
      </c>
      <c r="AE155" s="769">
        <f t="shared" si="37"/>
        <v>1</v>
      </c>
      <c r="AF155" s="769">
        <f t="shared" si="37"/>
        <v>1</v>
      </c>
      <c r="AG155" s="770">
        <f t="shared" si="37"/>
        <v>1</v>
      </c>
      <c r="AH155" s="768">
        <f t="shared" si="37"/>
        <v>1</v>
      </c>
      <c r="AI155" s="769">
        <f t="shared" si="37"/>
        <v>1</v>
      </c>
      <c r="AJ155" s="769">
        <f t="shared" si="37"/>
        <v>1</v>
      </c>
      <c r="AK155" s="771">
        <f t="shared" si="37"/>
        <v>1</v>
      </c>
      <c r="AL155" s="772">
        <f>IF(HT_Personalausgaben!AL152&lt;&gt;0,HT_Personalausgaben!AL155/HT_Personalausgaben!AL152,0)</f>
        <v>0</v>
      </c>
      <c r="AM155" s="769">
        <f>IF(HT_Personalausgaben!AM152&lt;&gt;0,HT_Personalausgaben!AM155/HT_Personalausgaben!AM152,0)</f>
        <v>0</v>
      </c>
      <c r="AN155" s="769">
        <f>IF(HT_Personalausgaben!AN152&lt;&gt;0,HT_Personalausgaben!AN155/HT_Personalausgaben!AN152,0)</f>
        <v>0</v>
      </c>
      <c r="AO155" s="769">
        <f>IF(HT_Personalausgaben!AO152&lt;&gt;0,HT_Personalausgaben!AO155/HT_Personalausgaben!AO152,0)</f>
        <v>0</v>
      </c>
      <c r="AP155" s="773">
        <f>IF(HT_Personalausgaben!AP152&lt;&gt;0,HT_Personalausgaben!AP155/HT_Personalausgaben!AP152,0)</f>
        <v>0</v>
      </c>
    </row>
    <row r="156" spans="1:42" s="72" customFormat="1" ht="13.5" thickBot="1" x14ac:dyDescent="0.3">
      <c r="A156" s="790" t="s">
        <v>99</v>
      </c>
      <c r="B156" s="791"/>
      <c r="C156" s="792"/>
      <c r="D156" s="792"/>
      <c r="E156" s="792"/>
      <c r="F156" s="792"/>
      <c r="G156" s="792"/>
      <c r="H156" s="792"/>
      <c r="I156" s="792"/>
      <c r="J156" s="792"/>
      <c r="K156" s="792"/>
      <c r="L156" s="792"/>
      <c r="M156" s="793"/>
      <c r="N156" s="791"/>
      <c r="O156" s="792"/>
      <c r="P156" s="792"/>
      <c r="Q156" s="792"/>
      <c r="R156" s="792"/>
      <c r="S156" s="792"/>
      <c r="T156" s="792"/>
      <c r="U156" s="792"/>
      <c r="V156" s="792"/>
      <c r="W156" s="792"/>
      <c r="X156" s="792"/>
      <c r="Y156" s="794"/>
      <c r="Z156" s="791"/>
      <c r="AA156" s="792"/>
      <c r="AB156" s="792"/>
      <c r="AC156" s="793"/>
      <c r="AD156" s="791"/>
      <c r="AE156" s="792"/>
      <c r="AF156" s="792"/>
      <c r="AG156" s="793"/>
      <c r="AH156" s="795"/>
      <c r="AI156" s="792"/>
      <c r="AJ156" s="792"/>
      <c r="AK156" s="794"/>
      <c r="AL156" s="796">
        <f>SUM(B156:M156)</f>
        <v>0</v>
      </c>
      <c r="AM156" s="797">
        <f>SUM(N156:Y156)</f>
        <v>0</v>
      </c>
      <c r="AN156" s="797">
        <f>SUM(Z156:AC156)</f>
        <v>0</v>
      </c>
      <c r="AO156" s="797">
        <f>SUM(AD156:AG156)</f>
        <v>0</v>
      </c>
      <c r="AP156" s="798">
        <f>SUM(AH156:AK156)</f>
        <v>0</v>
      </c>
    </row>
    <row r="157" spans="1:42" s="97" customFormat="1" x14ac:dyDescent="0.25">
      <c r="A157" s="781" t="s">
        <v>107</v>
      </c>
      <c r="B157" s="782"/>
      <c r="C157" s="783"/>
      <c r="D157" s="783"/>
      <c r="E157" s="783"/>
      <c r="F157" s="783"/>
      <c r="G157" s="783"/>
      <c r="H157" s="783"/>
      <c r="I157" s="783"/>
      <c r="J157" s="783"/>
      <c r="K157" s="783"/>
      <c r="L157" s="783"/>
      <c r="M157" s="784"/>
      <c r="N157" s="782"/>
      <c r="O157" s="783"/>
      <c r="P157" s="783"/>
      <c r="Q157" s="783"/>
      <c r="R157" s="783"/>
      <c r="S157" s="783"/>
      <c r="T157" s="783"/>
      <c r="U157" s="783"/>
      <c r="V157" s="783"/>
      <c r="W157" s="783"/>
      <c r="X157" s="783"/>
      <c r="Y157" s="785"/>
      <c r="Z157" s="782"/>
      <c r="AA157" s="783"/>
      <c r="AB157" s="783"/>
      <c r="AC157" s="784"/>
      <c r="AD157" s="782"/>
      <c r="AE157" s="783"/>
      <c r="AF157" s="783"/>
      <c r="AG157" s="784"/>
      <c r="AH157" s="786"/>
      <c r="AI157" s="783"/>
      <c r="AJ157" s="783"/>
      <c r="AK157" s="785"/>
      <c r="AL157" s="787">
        <f>IF(HT_Personalausgaben!AL156&lt;&gt;0,HT_Personalausgaben!AL157/HT_Personalausgaben!AL156,0)</f>
        <v>0</v>
      </c>
      <c r="AM157" s="788">
        <f>IF(HT_Personalausgaben!AM156&lt;&gt;0,HT_Personalausgaben!AM157/HT_Personalausgaben!AM156,0)</f>
        <v>0</v>
      </c>
      <c r="AN157" s="788">
        <f>IF(HT_Personalausgaben!AN156&lt;&gt;0,HT_Personalausgaben!AN157/HT_Personalausgaben!AN156,0)</f>
        <v>0</v>
      </c>
      <c r="AO157" s="788">
        <f>IF(HT_Personalausgaben!AO156&lt;&gt;0,HT_Personalausgaben!AO157/HT_Personalausgaben!AO156,0)</f>
        <v>0</v>
      </c>
      <c r="AP157" s="789">
        <f>IF(HT_Personalausgaben!AP156&lt;&gt;0,HT_Personalausgaben!AP157/HT_Personalausgaben!AP156,0)</f>
        <v>0</v>
      </c>
    </row>
    <row r="158" spans="1:42" s="97" customFormat="1" x14ac:dyDescent="0.25">
      <c r="A158" s="93" t="s">
        <v>108</v>
      </c>
      <c r="B158" s="677"/>
      <c r="C158" s="678"/>
      <c r="D158" s="678"/>
      <c r="E158" s="678"/>
      <c r="F158" s="678"/>
      <c r="G158" s="678"/>
      <c r="H158" s="678"/>
      <c r="I158" s="678"/>
      <c r="J158" s="678"/>
      <c r="K158" s="678"/>
      <c r="L158" s="678"/>
      <c r="M158" s="679"/>
      <c r="N158" s="677"/>
      <c r="O158" s="678"/>
      <c r="P158" s="678"/>
      <c r="Q158" s="678"/>
      <c r="R158" s="678"/>
      <c r="S158" s="678"/>
      <c r="T158" s="678"/>
      <c r="U158" s="678"/>
      <c r="V158" s="678"/>
      <c r="W158" s="678"/>
      <c r="X158" s="678"/>
      <c r="Y158" s="680"/>
      <c r="Z158" s="677"/>
      <c r="AA158" s="678"/>
      <c r="AB158" s="678"/>
      <c r="AC158" s="679"/>
      <c r="AD158" s="677"/>
      <c r="AE158" s="678"/>
      <c r="AF158" s="678"/>
      <c r="AG158" s="679"/>
      <c r="AH158" s="681"/>
      <c r="AI158" s="678"/>
      <c r="AJ158" s="678"/>
      <c r="AK158" s="680"/>
      <c r="AL158" s="94">
        <f>IF(HT_Personalausgaben!AL156&lt;&gt;0,HT_Personalausgaben!AL158/HT_Personalausgaben!AL156,0)</f>
        <v>0</v>
      </c>
      <c r="AM158" s="95">
        <f>IF(HT_Personalausgaben!AM156&lt;&gt;0,HT_Personalausgaben!AM158/HT_Personalausgaben!AM156,0)</f>
        <v>0</v>
      </c>
      <c r="AN158" s="95">
        <f>IF(HT_Personalausgaben!AN156&lt;&gt;0,HT_Personalausgaben!AN158/HT_Personalausgaben!AN156,0)</f>
        <v>0</v>
      </c>
      <c r="AO158" s="95">
        <f>IF(HT_Personalausgaben!AO156&lt;&gt;0,HT_Personalausgaben!AO158/HT_Personalausgaben!AO156,0)</f>
        <v>0</v>
      </c>
      <c r="AP158" s="96">
        <f>IF(HT_Personalausgaben!AP156&lt;&gt;0,HT_Personalausgaben!AP158/HT_Personalausgaben!AP156,0)</f>
        <v>0</v>
      </c>
    </row>
    <row r="159" spans="1:42" s="97" customFormat="1" ht="13.5" thickBot="1" x14ac:dyDescent="0.3">
      <c r="A159" s="163" t="s">
        <v>431</v>
      </c>
      <c r="B159" s="768">
        <f>1-B157-B158</f>
        <v>1</v>
      </c>
      <c r="C159" s="769">
        <f t="shared" ref="C159:AK159" si="38">1-C157-C158</f>
        <v>1</v>
      </c>
      <c r="D159" s="769">
        <f t="shared" si="38"/>
        <v>1</v>
      </c>
      <c r="E159" s="769">
        <f t="shared" si="38"/>
        <v>1</v>
      </c>
      <c r="F159" s="769">
        <f t="shared" si="38"/>
        <v>1</v>
      </c>
      <c r="G159" s="769">
        <f t="shared" si="38"/>
        <v>1</v>
      </c>
      <c r="H159" s="769">
        <f t="shared" si="38"/>
        <v>1</v>
      </c>
      <c r="I159" s="769">
        <f t="shared" si="38"/>
        <v>1</v>
      </c>
      <c r="J159" s="769">
        <f t="shared" si="38"/>
        <v>1</v>
      </c>
      <c r="K159" s="769">
        <f t="shared" si="38"/>
        <v>1</v>
      </c>
      <c r="L159" s="769">
        <f t="shared" si="38"/>
        <v>1</v>
      </c>
      <c r="M159" s="770">
        <f t="shared" si="38"/>
        <v>1</v>
      </c>
      <c r="N159" s="768">
        <f t="shared" si="38"/>
        <v>1</v>
      </c>
      <c r="O159" s="769">
        <f t="shared" si="38"/>
        <v>1</v>
      </c>
      <c r="P159" s="769">
        <f t="shared" si="38"/>
        <v>1</v>
      </c>
      <c r="Q159" s="769">
        <f t="shared" si="38"/>
        <v>1</v>
      </c>
      <c r="R159" s="769">
        <f t="shared" si="38"/>
        <v>1</v>
      </c>
      <c r="S159" s="769">
        <f t="shared" si="38"/>
        <v>1</v>
      </c>
      <c r="T159" s="769">
        <f t="shared" si="38"/>
        <v>1</v>
      </c>
      <c r="U159" s="769">
        <f t="shared" si="38"/>
        <v>1</v>
      </c>
      <c r="V159" s="769">
        <f t="shared" si="38"/>
        <v>1</v>
      </c>
      <c r="W159" s="769">
        <f t="shared" si="38"/>
        <v>1</v>
      </c>
      <c r="X159" s="769">
        <f t="shared" si="38"/>
        <v>1</v>
      </c>
      <c r="Y159" s="770">
        <f t="shared" si="38"/>
        <v>1</v>
      </c>
      <c r="Z159" s="768">
        <f t="shared" si="38"/>
        <v>1</v>
      </c>
      <c r="AA159" s="769">
        <f t="shared" si="38"/>
        <v>1</v>
      </c>
      <c r="AB159" s="769">
        <f t="shared" si="38"/>
        <v>1</v>
      </c>
      <c r="AC159" s="770">
        <f t="shared" si="38"/>
        <v>1</v>
      </c>
      <c r="AD159" s="768">
        <f t="shared" si="38"/>
        <v>1</v>
      </c>
      <c r="AE159" s="769">
        <f t="shared" si="38"/>
        <v>1</v>
      </c>
      <c r="AF159" s="769">
        <f t="shared" si="38"/>
        <v>1</v>
      </c>
      <c r="AG159" s="770">
        <f t="shared" si="38"/>
        <v>1</v>
      </c>
      <c r="AH159" s="768">
        <f t="shared" si="38"/>
        <v>1</v>
      </c>
      <c r="AI159" s="769">
        <f t="shared" si="38"/>
        <v>1</v>
      </c>
      <c r="AJ159" s="769">
        <f t="shared" si="38"/>
        <v>1</v>
      </c>
      <c r="AK159" s="771">
        <f t="shared" si="38"/>
        <v>1</v>
      </c>
      <c r="AL159" s="772">
        <f>IF(HT_Personalausgaben!AL156&lt;&gt;0,HT_Personalausgaben!AL159/HT_Personalausgaben!AL156,0)</f>
        <v>0</v>
      </c>
      <c r="AM159" s="769">
        <f>IF(HT_Personalausgaben!AM156&lt;&gt;0,HT_Personalausgaben!AM159/HT_Personalausgaben!AM156,0)</f>
        <v>0</v>
      </c>
      <c r="AN159" s="769">
        <f>IF(HT_Personalausgaben!AN156&lt;&gt;0,HT_Personalausgaben!AN159/HT_Personalausgaben!AN156,0)</f>
        <v>0</v>
      </c>
      <c r="AO159" s="769">
        <f>IF(HT_Personalausgaben!AO156&lt;&gt;0,HT_Personalausgaben!AO159/HT_Personalausgaben!AO156,0)</f>
        <v>0</v>
      </c>
      <c r="AP159" s="773">
        <f>IF(HT_Personalausgaben!AP156&lt;&gt;0,HT_Personalausgaben!AP159/HT_Personalausgaben!AP156,0)</f>
        <v>0</v>
      </c>
    </row>
    <row r="160" spans="1:42" s="72" customFormat="1" ht="13.5" thickBot="1" x14ac:dyDescent="0.3">
      <c r="A160" s="790" t="s">
        <v>99</v>
      </c>
      <c r="B160" s="791"/>
      <c r="C160" s="792"/>
      <c r="D160" s="792"/>
      <c r="E160" s="792"/>
      <c r="F160" s="792"/>
      <c r="G160" s="792"/>
      <c r="H160" s="792"/>
      <c r="I160" s="792"/>
      <c r="J160" s="792"/>
      <c r="K160" s="792"/>
      <c r="L160" s="792"/>
      <c r="M160" s="793"/>
      <c r="N160" s="791"/>
      <c r="O160" s="792"/>
      <c r="P160" s="792"/>
      <c r="Q160" s="792"/>
      <c r="R160" s="792"/>
      <c r="S160" s="792"/>
      <c r="T160" s="792"/>
      <c r="U160" s="792"/>
      <c r="V160" s="792"/>
      <c r="W160" s="792"/>
      <c r="X160" s="792"/>
      <c r="Y160" s="794"/>
      <c r="Z160" s="791"/>
      <c r="AA160" s="792"/>
      <c r="AB160" s="792"/>
      <c r="AC160" s="793"/>
      <c r="AD160" s="791"/>
      <c r="AE160" s="792"/>
      <c r="AF160" s="792"/>
      <c r="AG160" s="793"/>
      <c r="AH160" s="795"/>
      <c r="AI160" s="792"/>
      <c r="AJ160" s="792"/>
      <c r="AK160" s="794"/>
      <c r="AL160" s="796">
        <f>SUM(B160:M160)</f>
        <v>0</v>
      </c>
      <c r="AM160" s="797">
        <f>SUM(N160:Y160)</f>
        <v>0</v>
      </c>
      <c r="AN160" s="797">
        <f>SUM(Z160:AC160)</f>
        <v>0</v>
      </c>
      <c r="AO160" s="797">
        <f>SUM(AD160:AG160)</f>
        <v>0</v>
      </c>
      <c r="AP160" s="798">
        <f>SUM(AH160:AK160)</f>
        <v>0</v>
      </c>
    </row>
    <row r="161" spans="1:42" s="97" customFormat="1" x14ac:dyDescent="0.25">
      <c r="A161" s="781" t="s">
        <v>107</v>
      </c>
      <c r="B161" s="782"/>
      <c r="C161" s="783"/>
      <c r="D161" s="783"/>
      <c r="E161" s="783"/>
      <c r="F161" s="783"/>
      <c r="G161" s="783"/>
      <c r="H161" s="783"/>
      <c r="I161" s="783"/>
      <c r="J161" s="783"/>
      <c r="K161" s="783"/>
      <c r="L161" s="783"/>
      <c r="M161" s="784"/>
      <c r="N161" s="782"/>
      <c r="O161" s="783"/>
      <c r="P161" s="783"/>
      <c r="Q161" s="783"/>
      <c r="R161" s="783"/>
      <c r="S161" s="783"/>
      <c r="T161" s="783"/>
      <c r="U161" s="783"/>
      <c r="V161" s="783"/>
      <c r="W161" s="783"/>
      <c r="X161" s="783"/>
      <c r="Y161" s="785"/>
      <c r="Z161" s="782"/>
      <c r="AA161" s="783"/>
      <c r="AB161" s="783"/>
      <c r="AC161" s="784"/>
      <c r="AD161" s="782"/>
      <c r="AE161" s="783"/>
      <c r="AF161" s="783"/>
      <c r="AG161" s="784"/>
      <c r="AH161" s="786"/>
      <c r="AI161" s="783"/>
      <c r="AJ161" s="783"/>
      <c r="AK161" s="785"/>
      <c r="AL161" s="787">
        <f>IF(HT_Personalausgaben!AL160&lt;&gt;0,HT_Personalausgaben!AL161/HT_Personalausgaben!AL160,0)</f>
        <v>0</v>
      </c>
      <c r="AM161" s="788">
        <f>IF(HT_Personalausgaben!AM160&lt;&gt;0,HT_Personalausgaben!AM161/HT_Personalausgaben!AM160,0)</f>
        <v>0</v>
      </c>
      <c r="AN161" s="788">
        <f>IF(HT_Personalausgaben!AN160&lt;&gt;0,HT_Personalausgaben!AN161/HT_Personalausgaben!AN160,0)</f>
        <v>0</v>
      </c>
      <c r="AO161" s="788">
        <f>IF(HT_Personalausgaben!AO160&lt;&gt;0,HT_Personalausgaben!AO161/HT_Personalausgaben!AO160,0)</f>
        <v>0</v>
      </c>
      <c r="AP161" s="789">
        <f>IF(HT_Personalausgaben!AP160&lt;&gt;0,HT_Personalausgaben!AP161/HT_Personalausgaben!AP160,0)</f>
        <v>0</v>
      </c>
    </row>
    <row r="162" spans="1:42" s="97" customFormat="1" x14ac:dyDescent="0.25">
      <c r="A162" s="93" t="s">
        <v>108</v>
      </c>
      <c r="B162" s="677"/>
      <c r="C162" s="678"/>
      <c r="D162" s="678"/>
      <c r="E162" s="678"/>
      <c r="F162" s="678"/>
      <c r="G162" s="678"/>
      <c r="H162" s="678"/>
      <c r="I162" s="678"/>
      <c r="J162" s="678"/>
      <c r="K162" s="678"/>
      <c r="L162" s="678"/>
      <c r="M162" s="679"/>
      <c r="N162" s="677"/>
      <c r="O162" s="678"/>
      <c r="P162" s="678"/>
      <c r="Q162" s="678"/>
      <c r="R162" s="678"/>
      <c r="S162" s="678"/>
      <c r="T162" s="678"/>
      <c r="U162" s="678"/>
      <c r="V162" s="678"/>
      <c r="W162" s="678"/>
      <c r="X162" s="678"/>
      <c r="Y162" s="680"/>
      <c r="Z162" s="677"/>
      <c r="AA162" s="678"/>
      <c r="AB162" s="678"/>
      <c r="AC162" s="679"/>
      <c r="AD162" s="677"/>
      <c r="AE162" s="678"/>
      <c r="AF162" s="678"/>
      <c r="AG162" s="679"/>
      <c r="AH162" s="681"/>
      <c r="AI162" s="678"/>
      <c r="AJ162" s="678"/>
      <c r="AK162" s="680"/>
      <c r="AL162" s="94">
        <f>IF(HT_Personalausgaben!AL160&lt;&gt;0,HT_Personalausgaben!AL162/HT_Personalausgaben!AL160,0)</f>
        <v>0</v>
      </c>
      <c r="AM162" s="95">
        <f>IF(HT_Personalausgaben!AM160&lt;&gt;0,HT_Personalausgaben!AM162/HT_Personalausgaben!AM160,0)</f>
        <v>0</v>
      </c>
      <c r="AN162" s="95">
        <f>IF(HT_Personalausgaben!AN160&lt;&gt;0,HT_Personalausgaben!AN162/HT_Personalausgaben!AN160,0)</f>
        <v>0</v>
      </c>
      <c r="AO162" s="95">
        <f>IF(HT_Personalausgaben!AO160&lt;&gt;0,HT_Personalausgaben!AO162/HT_Personalausgaben!AO160,0)</f>
        <v>0</v>
      </c>
      <c r="AP162" s="96">
        <f>IF(HT_Personalausgaben!AP160&lt;&gt;0,HT_Personalausgaben!AP162/HT_Personalausgaben!AP160,0)</f>
        <v>0</v>
      </c>
    </row>
    <row r="163" spans="1:42" s="97" customFormat="1" ht="13.5" thickBot="1" x14ac:dyDescent="0.3">
      <c r="A163" s="93" t="s">
        <v>431</v>
      </c>
      <c r="B163" s="98">
        <f>1-B161-B162</f>
        <v>1</v>
      </c>
      <c r="C163" s="99">
        <f t="shared" ref="C163:AK163" si="39">1-C161-C162</f>
        <v>1</v>
      </c>
      <c r="D163" s="99">
        <f t="shared" si="39"/>
        <v>1</v>
      </c>
      <c r="E163" s="99">
        <f t="shared" si="39"/>
        <v>1</v>
      </c>
      <c r="F163" s="99">
        <f t="shared" si="39"/>
        <v>1</v>
      </c>
      <c r="G163" s="99">
        <f t="shared" si="39"/>
        <v>1</v>
      </c>
      <c r="H163" s="99">
        <f t="shared" si="39"/>
        <v>1</v>
      </c>
      <c r="I163" s="99">
        <f t="shared" si="39"/>
        <v>1</v>
      </c>
      <c r="J163" s="99">
        <f t="shared" si="39"/>
        <v>1</v>
      </c>
      <c r="K163" s="99">
        <f t="shared" si="39"/>
        <v>1</v>
      </c>
      <c r="L163" s="99">
        <f t="shared" si="39"/>
        <v>1</v>
      </c>
      <c r="M163" s="100">
        <f t="shared" si="39"/>
        <v>1</v>
      </c>
      <c r="N163" s="98">
        <f t="shared" si="39"/>
        <v>1</v>
      </c>
      <c r="O163" s="99">
        <f t="shared" si="39"/>
        <v>1</v>
      </c>
      <c r="P163" s="99">
        <f t="shared" si="39"/>
        <v>1</v>
      </c>
      <c r="Q163" s="99">
        <f t="shared" si="39"/>
        <v>1</v>
      </c>
      <c r="R163" s="99">
        <f t="shared" si="39"/>
        <v>1</v>
      </c>
      <c r="S163" s="99">
        <f t="shared" si="39"/>
        <v>1</v>
      </c>
      <c r="T163" s="99">
        <f t="shared" si="39"/>
        <v>1</v>
      </c>
      <c r="U163" s="99">
        <f t="shared" si="39"/>
        <v>1</v>
      </c>
      <c r="V163" s="99">
        <f t="shared" si="39"/>
        <v>1</v>
      </c>
      <c r="W163" s="99">
        <f t="shared" si="39"/>
        <v>1</v>
      </c>
      <c r="X163" s="99">
        <f t="shared" si="39"/>
        <v>1</v>
      </c>
      <c r="Y163" s="100">
        <f t="shared" si="39"/>
        <v>1</v>
      </c>
      <c r="Z163" s="98">
        <f t="shared" si="39"/>
        <v>1</v>
      </c>
      <c r="AA163" s="99">
        <f t="shared" si="39"/>
        <v>1</v>
      </c>
      <c r="AB163" s="99">
        <f t="shared" si="39"/>
        <v>1</v>
      </c>
      <c r="AC163" s="100">
        <f t="shared" si="39"/>
        <v>1</v>
      </c>
      <c r="AD163" s="98">
        <f t="shared" si="39"/>
        <v>1</v>
      </c>
      <c r="AE163" s="99">
        <f t="shared" si="39"/>
        <v>1</v>
      </c>
      <c r="AF163" s="99">
        <f t="shared" si="39"/>
        <v>1</v>
      </c>
      <c r="AG163" s="100">
        <f t="shared" si="39"/>
        <v>1</v>
      </c>
      <c r="AH163" s="98">
        <f t="shared" si="39"/>
        <v>1</v>
      </c>
      <c r="AI163" s="99">
        <f t="shared" si="39"/>
        <v>1</v>
      </c>
      <c r="AJ163" s="99">
        <f t="shared" si="39"/>
        <v>1</v>
      </c>
      <c r="AK163" s="142">
        <f t="shared" si="39"/>
        <v>1</v>
      </c>
      <c r="AL163" s="101">
        <f>IF(HT_Personalausgaben!AL160&lt;&gt;0,HT_Personalausgaben!AL163/HT_Personalausgaben!AL160,0)</f>
        <v>0</v>
      </c>
      <c r="AM163" s="99">
        <f>IF(HT_Personalausgaben!AM160&lt;&gt;0,HT_Personalausgaben!AM163/HT_Personalausgaben!AM160,0)</f>
        <v>0</v>
      </c>
      <c r="AN163" s="99">
        <f>IF(HT_Personalausgaben!AN160&lt;&gt;0,HT_Personalausgaben!AN163/HT_Personalausgaben!AN160,0)</f>
        <v>0</v>
      </c>
      <c r="AO163" s="99">
        <f>IF(HT_Personalausgaben!AO160&lt;&gt;0,HT_Personalausgaben!AO163/HT_Personalausgaben!AO160,0)</f>
        <v>0</v>
      </c>
      <c r="AP163" s="102">
        <f>IF(HT_Personalausgaben!AP160&lt;&gt;0,HT_Personalausgaben!AP163/HT_Personalausgaben!AP160,0)</f>
        <v>0</v>
      </c>
    </row>
    <row r="164" spans="1:42" s="72" customFormat="1" hidden="1" x14ac:dyDescent="0.25">
      <c r="A164" s="670" t="s">
        <v>99</v>
      </c>
      <c r="B164" s="672"/>
      <c r="C164" s="673"/>
      <c r="D164" s="673"/>
      <c r="E164" s="673"/>
      <c r="F164" s="673"/>
      <c r="G164" s="673"/>
      <c r="H164" s="673"/>
      <c r="I164" s="673"/>
      <c r="J164" s="673"/>
      <c r="K164" s="673"/>
      <c r="L164" s="673"/>
      <c r="M164" s="674"/>
      <c r="N164" s="672"/>
      <c r="O164" s="673"/>
      <c r="P164" s="673"/>
      <c r="Q164" s="673"/>
      <c r="R164" s="673"/>
      <c r="S164" s="673"/>
      <c r="T164" s="673"/>
      <c r="U164" s="673"/>
      <c r="V164" s="673"/>
      <c r="W164" s="673"/>
      <c r="X164" s="673"/>
      <c r="Y164" s="675"/>
      <c r="Z164" s="672"/>
      <c r="AA164" s="673"/>
      <c r="AB164" s="673"/>
      <c r="AC164" s="674"/>
      <c r="AD164" s="672"/>
      <c r="AE164" s="673"/>
      <c r="AF164" s="673"/>
      <c r="AG164" s="674"/>
      <c r="AH164" s="676"/>
      <c r="AI164" s="673"/>
      <c r="AJ164" s="673"/>
      <c r="AK164" s="675"/>
      <c r="AL164" s="84">
        <f>SUM(B164:M164)</f>
        <v>0</v>
      </c>
      <c r="AM164" s="83">
        <f>SUM(N164:Y164)</f>
        <v>0</v>
      </c>
      <c r="AN164" s="83">
        <f>SUM(Z164:AC164)</f>
        <v>0</v>
      </c>
      <c r="AO164" s="83">
        <f>SUM(AD164:AG164)</f>
        <v>0</v>
      </c>
      <c r="AP164" s="85">
        <f>SUM(AH164:AK164)</f>
        <v>0</v>
      </c>
    </row>
    <row r="165" spans="1:42" s="97" customFormat="1" hidden="1" x14ac:dyDescent="0.25">
      <c r="A165" s="93" t="s">
        <v>107</v>
      </c>
      <c r="B165" s="677"/>
      <c r="C165" s="678"/>
      <c r="D165" s="678"/>
      <c r="E165" s="678"/>
      <c r="F165" s="678"/>
      <c r="G165" s="678"/>
      <c r="H165" s="678"/>
      <c r="I165" s="678"/>
      <c r="J165" s="678"/>
      <c r="K165" s="678"/>
      <c r="L165" s="678"/>
      <c r="M165" s="679"/>
      <c r="N165" s="677"/>
      <c r="O165" s="678"/>
      <c r="P165" s="678"/>
      <c r="Q165" s="678"/>
      <c r="R165" s="678"/>
      <c r="S165" s="678"/>
      <c r="T165" s="678"/>
      <c r="U165" s="678"/>
      <c r="V165" s="678"/>
      <c r="W165" s="678"/>
      <c r="X165" s="678"/>
      <c r="Y165" s="680"/>
      <c r="Z165" s="677"/>
      <c r="AA165" s="678"/>
      <c r="AB165" s="678"/>
      <c r="AC165" s="679"/>
      <c r="AD165" s="677"/>
      <c r="AE165" s="678"/>
      <c r="AF165" s="678"/>
      <c r="AG165" s="679"/>
      <c r="AH165" s="681"/>
      <c r="AI165" s="678"/>
      <c r="AJ165" s="678"/>
      <c r="AK165" s="680"/>
      <c r="AL165" s="94">
        <f>IF(HT_Personalausgaben!AL164&lt;&gt;0,HT_Personalausgaben!AL165/HT_Personalausgaben!AL164,0)</f>
        <v>0</v>
      </c>
      <c r="AM165" s="95">
        <f>IF(HT_Personalausgaben!AM164&lt;&gt;0,HT_Personalausgaben!AM165/HT_Personalausgaben!AM164,0)</f>
        <v>0</v>
      </c>
      <c r="AN165" s="95">
        <f>IF(HT_Personalausgaben!AN164&lt;&gt;0,HT_Personalausgaben!AN165/HT_Personalausgaben!AN164,0)</f>
        <v>0</v>
      </c>
      <c r="AO165" s="95">
        <f>IF(HT_Personalausgaben!AO164&lt;&gt;0,HT_Personalausgaben!AO165/HT_Personalausgaben!AO164,0)</f>
        <v>0</v>
      </c>
      <c r="AP165" s="96">
        <f>IF(HT_Personalausgaben!AP164&lt;&gt;0,HT_Personalausgaben!AP165/HT_Personalausgaben!AP164,0)</f>
        <v>0</v>
      </c>
    </row>
    <row r="166" spans="1:42" s="97" customFormat="1" hidden="1" x14ac:dyDescent="0.25">
      <c r="A166" s="93" t="s">
        <v>108</v>
      </c>
      <c r="B166" s="677"/>
      <c r="C166" s="678"/>
      <c r="D166" s="678"/>
      <c r="E166" s="678"/>
      <c r="F166" s="678"/>
      <c r="G166" s="678"/>
      <c r="H166" s="678"/>
      <c r="I166" s="678"/>
      <c r="J166" s="678"/>
      <c r="K166" s="678"/>
      <c r="L166" s="678"/>
      <c r="M166" s="679"/>
      <c r="N166" s="677"/>
      <c r="O166" s="678"/>
      <c r="P166" s="678"/>
      <c r="Q166" s="678"/>
      <c r="R166" s="678"/>
      <c r="S166" s="678"/>
      <c r="T166" s="678"/>
      <c r="U166" s="678"/>
      <c r="V166" s="678"/>
      <c r="W166" s="678"/>
      <c r="X166" s="678"/>
      <c r="Y166" s="680"/>
      <c r="Z166" s="677"/>
      <c r="AA166" s="678"/>
      <c r="AB166" s="678"/>
      <c r="AC166" s="679"/>
      <c r="AD166" s="677"/>
      <c r="AE166" s="678"/>
      <c r="AF166" s="678"/>
      <c r="AG166" s="679"/>
      <c r="AH166" s="681"/>
      <c r="AI166" s="678"/>
      <c r="AJ166" s="678"/>
      <c r="AK166" s="680"/>
      <c r="AL166" s="94">
        <f>IF(HT_Personalausgaben!AL164&lt;&gt;0,HT_Personalausgaben!AL166/HT_Personalausgaben!AL164,0)</f>
        <v>0</v>
      </c>
      <c r="AM166" s="95">
        <f>IF(HT_Personalausgaben!AM164&lt;&gt;0,HT_Personalausgaben!AM166/HT_Personalausgaben!AM164,0)</f>
        <v>0</v>
      </c>
      <c r="AN166" s="95">
        <f>IF(HT_Personalausgaben!AN164&lt;&gt;0,HT_Personalausgaben!AN166/HT_Personalausgaben!AN164,0)</f>
        <v>0</v>
      </c>
      <c r="AO166" s="95">
        <f>IF(HT_Personalausgaben!AO164&lt;&gt;0,HT_Personalausgaben!AO166/HT_Personalausgaben!AO164,0)</f>
        <v>0</v>
      </c>
      <c r="AP166" s="96">
        <f>IF(HT_Personalausgaben!AP164&lt;&gt;0,HT_Personalausgaben!AP166/HT_Personalausgaben!AP164,0)</f>
        <v>0</v>
      </c>
    </row>
    <row r="167" spans="1:42" s="97" customFormat="1" hidden="1" x14ac:dyDescent="0.25">
      <c r="A167" s="93" t="s">
        <v>431</v>
      </c>
      <c r="B167" s="98">
        <f>1-B165-B166</f>
        <v>1</v>
      </c>
      <c r="C167" s="99">
        <f t="shared" ref="C167:AK167" si="40">1-C165-C166</f>
        <v>1</v>
      </c>
      <c r="D167" s="99">
        <f t="shared" si="40"/>
        <v>1</v>
      </c>
      <c r="E167" s="99">
        <f t="shared" si="40"/>
        <v>1</v>
      </c>
      <c r="F167" s="99">
        <f t="shared" si="40"/>
        <v>1</v>
      </c>
      <c r="G167" s="99">
        <f t="shared" si="40"/>
        <v>1</v>
      </c>
      <c r="H167" s="99">
        <f t="shared" si="40"/>
        <v>1</v>
      </c>
      <c r="I167" s="99">
        <f t="shared" si="40"/>
        <v>1</v>
      </c>
      <c r="J167" s="99">
        <f t="shared" si="40"/>
        <v>1</v>
      </c>
      <c r="K167" s="99">
        <f t="shared" si="40"/>
        <v>1</v>
      </c>
      <c r="L167" s="99">
        <f t="shared" si="40"/>
        <v>1</v>
      </c>
      <c r="M167" s="100">
        <f t="shared" si="40"/>
        <v>1</v>
      </c>
      <c r="N167" s="98">
        <f t="shared" si="40"/>
        <v>1</v>
      </c>
      <c r="O167" s="99">
        <f t="shared" si="40"/>
        <v>1</v>
      </c>
      <c r="P167" s="99">
        <f t="shared" si="40"/>
        <v>1</v>
      </c>
      <c r="Q167" s="99">
        <f t="shared" si="40"/>
        <v>1</v>
      </c>
      <c r="R167" s="99">
        <f t="shared" si="40"/>
        <v>1</v>
      </c>
      <c r="S167" s="99">
        <f t="shared" si="40"/>
        <v>1</v>
      </c>
      <c r="T167" s="99">
        <f t="shared" si="40"/>
        <v>1</v>
      </c>
      <c r="U167" s="99">
        <f t="shared" si="40"/>
        <v>1</v>
      </c>
      <c r="V167" s="99">
        <f t="shared" si="40"/>
        <v>1</v>
      </c>
      <c r="W167" s="99">
        <f t="shared" si="40"/>
        <v>1</v>
      </c>
      <c r="X167" s="99">
        <f t="shared" si="40"/>
        <v>1</v>
      </c>
      <c r="Y167" s="100">
        <f t="shared" si="40"/>
        <v>1</v>
      </c>
      <c r="Z167" s="98">
        <f t="shared" si="40"/>
        <v>1</v>
      </c>
      <c r="AA167" s="99">
        <f t="shared" si="40"/>
        <v>1</v>
      </c>
      <c r="AB167" s="99">
        <f t="shared" si="40"/>
        <v>1</v>
      </c>
      <c r="AC167" s="100">
        <f t="shared" si="40"/>
        <v>1</v>
      </c>
      <c r="AD167" s="98">
        <f t="shared" si="40"/>
        <v>1</v>
      </c>
      <c r="AE167" s="99">
        <f t="shared" si="40"/>
        <v>1</v>
      </c>
      <c r="AF167" s="99">
        <f t="shared" si="40"/>
        <v>1</v>
      </c>
      <c r="AG167" s="100">
        <f t="shared" si="40"/>
        <v>1</v>
      </c>
      <c r="AH167" s="98">
        <f t="shared" si="40"/>
        <v>1</v>
      </c>
      <c r="AI167" s="99">
        <f t="shared" si="40"/>
        <v>1</v>
      </c>
      <c r="AJ167" s="99">
        <f t="shared" si="40"/>
        <v>1</v>
      </c>
      <c r="AK167" s="142">
        <f t="shared" si="40"/>
        <v>1</v>
      </c>
      <c r="AL167" s="101">
        <f>IF(HT_Personalausgaben!AL164&lt;&gt;0,HT_Personalausgaben!AL167/HT_Personalausgaben!AL164,0)</f>
        <v>0</v>
      </c>
      <c r="AM167" s="99">
        <f>IF(HT_Personalausgaben!AM164&lt;&gt;0,HT_Personalausgaben!AM167/HT_Personalausgaben!AM164,0)</f>
        <v>0</v>
      </c>
      <c r="AN167" s="99">
        <f>IF(HT_Personalausgaben!AN164&lt;&gt;0,HT_Personalausgaben!AN167/HT_Personalausgaben!AN164,0)</f>
        <v>0</v>
      </c>
      <c r="AO167" s="99">
        <f>IF(HT_Personalausgaben!AO164&lt;&gt;0,HT_Personalausgaben!AO167/HT_Personalausgaben!AO164,0)</f>
        <v>0</v>
      </c>
      <c r="AP167" s="102">
        <f>IF(HT_Personalausgaben!AP164&lt;&gt;0,HT_Personalausgaben!AP167/HT_Personalausgaben!AP164,0)</f>
        <v>0</v>
      </c>
    </row>
    <row r="168" spans="1:42" s="72" customFormat="1" hidden="1" x14ac:dyDescent="0.25">
      <c r="A168" s="670" t="s">
        <v>99</v>
      </c>
      <c r="B168" s="672"/>
      <c r="C168" s="673"/>
      <c r="D168" s="673"/>
      <c r="E168" s="673"/>
      <c r="F168" s="673"/>
      <c r="G168" s="673"/>
      <c r="H168" s="673"/>
      <c r="I168" s="673"/>
      <c r="J168" s="673"/>
      <c r="K168" s="673"/>
      <c r="L168" s="673"/>
      <c r="M168" s="674"/>
      <c r="N168" s="672"/>
      <c r="O168" s="673"/>
      <c r="P168" s="673"/>
      <c r="Q168" s="673"/>
      <c r="R168" s="673"/>
      <c r="S168" s="673"/>
      <c r="T168" s="673"/>
      <c r="U168" s="673"/>
      <c r="V168" s="673"/>
      <c r="W168" s="673"/>
      <c r="X168" s="673"/>
      <c r="Y168" s="675"/>
      <c r="Z168" s="672"/>
      <c r="AA168" s="673"/>
      <c r="AB168" s="673"/>
      <c r="AC168" s="674"/>
      <c r="AD168" s="672"/>
      <c r="AE168" s="673"/>
      <c r="AF168" s="673"/>
      <c r="AG168" s="674"/>
      <c r="AH168" s="676"/>
      <c r="AI168" s="673"/>
      <c r="AJ168" s="673"/>
      <c r="AK168" s="675"/>
      <c r="AL168" s="84">
        <f>SUM(B168:M168)</f>
        <v>0</v>
      </c>
      <c r="AM168" s="83">
        <f>SUM(N168:Y168)</f>
        <v>0</v>
      </c>
      <c r="AN168" s="83">
        <f>SUM(Z168:AC168)</f>
        <v>0</v>
      </c>
      <c r="AO168" s="83">
        <f>SUM(AD168:AG168)</f>
        <v>0</v>
      </c>
      <c r="AP168" s="85">
        <f>SUM(AH168:AK168)</f>
        <v>0</v>
      </c>
    </row>
    <row r="169" spans="1:42" s="97" customFormat="1" hidden="1" x14ac:dyDescent="0.25">
      <c r="A169" s="93" t="s">
        <v>107</v>
      </c>
      <c r="B169" s="677"/>
      <c r="C169" s="678"/>
      <c r="D169" s="678"/>
      <c r="E169" s="678"/>
      <c r="F169" s="678"/>
      <c r="G169" s="678"/>
      <c r="H169" s="678"/>
      <c r="I169" s="678"/>
      <c r="J169" s="678"/>
      <c r="K169" s="678"/>
      <c r="L169" s="678"/>
      <c r="M169" s="679"/>
      <c r="N169" s="677"/>
      <c r="O169" s="678"/>
      <c r="P169" s="678"/>
      <c r="Q169" s="678"/>
      <c r="R169" s="678"/>
      <c r="S169" s="678"/>
      <c r="T169" s="678"/>
      <c r="U169" s="678"/>
      <c r="V169" s="678"/>
      <c r="W169" s="678"/>
      <c r="X169" s="678"/>
      <c r="Y169" s="680"/>
      <c r="Z169" s="677"/>
      <c r="AA169" s="678"/>
      <c r="AB169" s="678"/>
      <c r="AC169" s="679"/>
      <c r="AD169" s="677"/>
      <c r="AE169" s="678"/>
      <c r="AF169" s="678"/>
      <c r="AG169" s="679"/>
      <c r="AH169" s="681"/>
      <c r="AI169" s="678"/>
      <c r="AJ169" s="678"/>
      <c r="AK169" s="680"/>
      <c r="AL169" s="94">
        <f>IF(HT_Personalausgaben!AL168&lt;&gt;0,HT_Personalausgaben!AL169/HT_Personalausgaben!AL168,0)</f>
        <v>0</v>
      </c>
      <c r="AM169" s="95">
        <f>IF(HT_Personalausgaben!AM168&lt;&gt;0,HT_Personalausgaben!AM169/HT_Personalausgaben!AM168,0)</f>
        <v>0</v>
      </c>
      <c r="AN169" s="95">
        <f>IF(HT_Personalausgaben!AN168&lt;&gt;0,HT_Personalausgaben!AN169/HT_Personalausgaben!AN168,0)</f>
        <v>0</v>
      </c>
      <c r="AO169" s="95">
        <f>IF(HT_Personalausgaben!AO168&lt;&gt;0,HT_Personalausgaben!AO169/HT_Personalausgaben!AO168,0)</f>
        <v>0</v>
      </c>
      <c r="AP169" s="96">
        <f>IF(HT_Personalausgaben!AP168&lt;&gt;0,HT_Personalausgaben!AP169/HT_Personalausgaben!AP168,0)</f>
        <v>0</v>
      </c>
    </row>
    <row r="170" spans="1:42" s="97" customFormat="1" hidden="1" x14ac:dyDescent="0.25">
      <c r="A170" s="93" t="s">
        <v>108</v>
      </c>
      <c r="B170" s="677"/>
      <c r="C170" s="678"/>
      <c r="D170" s="678"/>
      <c r="E170" s="678"/>
      <c r="F170" s="678"/>
      <c r="G170" s="678"/>
      <c r="H170" s="678"/>
      <c r="I170" s="678"/>
      <c r="J170" s="678"/>
      <c r="K170" s="678"/>
      <c r="L170" s="678"/>
      <c r="M170" s="679"/>
      <c r="N170" s="677"/>
      <c r="O170" s="678"/>
      <c r="P170" s="678"/>
      <c r="Q170" s="678"/>
      <c r="R170" s="678"/>
      <c r="S170" s="678"/>
      <c r="T170" s="678"/>
      <c r="U170" s="678"/>
      <c r="V170" s="678"/>
      <c r="W170" s="678"/>
      <c r="X170" s="678"/>
      <c r="Y170" s="680"/>
      <c r="Z170" s="677"/>
      <c r="AA170" s="678"/>
      <c r="AB170" s="678"/>
      <c r="AC170" s="679"/>
      <c r="AD170" s="677"/>
      <c r="AE170" s="678"/>
      <c r="AF170" s="678"/>
      <c r="AG170" s="679"/>
      <c r="AH170" s="681"/>
      <c r="AI170" s="678"/>
      <c r="AJ170" s="678"/>
      <c r="AK170" s="680"/>
      <c r="AL170" s="94">
        <f>IF(HT_Personalausgaben!AL168&lt;&gt;0,HT_Personalausgaben!AL170/HT_Personalausgaben!AL168,0)</f>
        <v>0</v>
      </c>
      <c r="AM170" s="95">
        <f>IF(HT_Personalausgaben!AM168&lt;&gt;0,HT_Personalausgaben!AM170/HT_Personalausgaben!AM168,0)</f>
        <v>0</v>
      </c>
      <c r="AN170" s="95">
        <f>IF(HT_Personalausgaben!AN168&lt;&gt;0,HT_Personalausgaben!AN170/HT_Personalausgaben!AN168,0)</f>
        <v>0</v>
      </c>
      <c r="AO170" s="95">
        <f>IF(HT_Personalausgaben!AO168&lt;&gt;0,HT_Personalausgaben!AO170/HT_Personalausgaben!AO168,0)</f>
        <v>0</v>
      </c>
      <c r="AP170" s="96">
        <f>IF(HT_Personalausgaben!AP168&lt;&gt;0,HT_Personalausgaben!AP170/HT_Personalausgaben!AP168,0)</f>
        <v>0</v>
      </c>
    </row>
    <row r="171" spans="1:42" s="97" customFormat="1" hidden="1" x14ac:dyDescent="0.25">
      <c r="A171" s="93" t="s">
        <v>431</v>
      </c>
      <c r="B171" s="98">
        <f>1-B169-B170</f>
        <v>1</v>
      </c>
      <c r="C171" s="99">
        <f t="shared" ref="C171:AK171" si="41">1-C169-C170</f>
        <v>1</v>
      </c>
      <c r="D171" s="99">
        <f t="shared" si="41"/>
        <v>1</v>
      </c>
      <c r="E171" s="99">
        <f t="shared" si="41"/>
        <v>1</v>
      </c>
      <c r="F171" s="99">
        <f t="shared" si="41"/>
        <v>1</v>
      </c>
      <c r="G171" s="99">
        <f t="shared" si="41"/>
        <v>1</v>
      </c>
      <c r="H171" s="99">
        <f t="shared" si="41"/>
        <v>1</v>
      </c>
      <c r="I171" s="99">
        <f t="shared" si="41"/>
        <v>1</v>
      </c>
      <c r="J171" s="99">
        <f t="shared" si="41"/>
        <v>1</v>
      </c>
      <c r="K171" s="99">
        <f t="shared" si="41"/>
        <v>1</v>
      </c>
      <c r="L171" s="99">
        <f t="shared" si="41"/>
        <v>1</v>
      </c>
      <c r="M171" s="100">
        <f t="shared" si="41"/>
        <v>1</v>
      </c>
      <c r="N171" s="98">
        <f t="shared" si="41"/>
        <v>1</v>
      </c>
      <c r="O171" s="99">
        <f t="shared" si="41"/>
        <v>1</v>
      </c>
      <c r="P171" s="99">
        <f t="shared" si="41"/>
        <v>1</v>
      </c>
      <c r="Q171" s="99">
        <f t="shared" si="41"/>
        <v>1</v>
      </c>
      <c r="R171" s="99">
        <f t="shared" si="41"/>
        <v>1</v>
      </c>
      <c r="S171" s="99">
        <f t="shared" si="41"/>
        <v>1</v>
      </c>
      <c r="T171" s="99">
        <f t="shared" si="41"/>
        <v>1</v>
      </c>
      <c r="U171" s="99">
        <f t="shared" si="41"/>
        <v>1</v>
      </c>
      <c r="V171" s="99">
        <f t="shared" si="41"/>
        <v>1</v>
      </c>
      <c r="W171" s="99">
        <f t="shared" si="41"/>
        <v>1</v>
      </c>
      <c r="X171" s="99">
        <f t="shared" si="41"/>
        <v>1</v>
      </c>
      <c r="Y171" s="100">
        <f t="shared" si="41"/>
        <v>1</v>
      </c>
      <c r="Z171" s="98">
        <f t="shared" si="41"/>
        <v>1</v>
      </c>
      <c r="AA171" s="99">
        <f t="shared" si="41"/>
        <v>1</v>
      </c>
      <c r="AB171" s="99">
        <f t="shared" si="41"/>
        <v>1</v>
      </c>
      <c r="AC171" s="100">
        <f t="shared" si="41"/>
        <v>1</v>
      </c>
      <c r="AD171" s="98">
        <f t="shared" si="41"/>
        <v>1</v>
      </c>
      <c r="AE171" s="99">
        <f t="shared" si="41"/>
        <v>1</v>
      </c>
      <c r="AF171" s="99">
        <f t="shared" si="41"/>
        <v>1</v>
      </c>
      <c r="AG171" s="100">
        <f t="shared" si="41"/>
        <v>1</v>
      </c>
      <c r="AH171" s="98">
        <f t="shared" si="41"/>
        <v>1</v>
      </c>
      <c r="AI171" s="99">
        <f t="shared" si="41"/>
        <v>1</v>
      </c>
      <c r="AJ171" s="99">
        <f t="shared" si="41"/>
        <v>1</v>
      </c>
      <c r="AK171" s="142">
        <f t="shared" si="41"/>
        <v>1</v>
      </c>
      <c r="AL171" s="101">
        <f>IF(HT_Personalausgaben!AL168&lt;&gt;0,HT_Personalausgaben!AL171/HT_Personalausgaben!AL168,0)</f>
        <v>0</v>
      </c>
      <c r="AM171" s="99">
        <f>IF(HT_Personalausgaben!AM168&lt;&gt;0,HT_Personalausgaben!AM171/HT_Personalausgaben!AM168,0)</f>
        <v>0</v>
      </c>
      <c r="AN171" s="99">
        <f>IF(HT_Personalausgaben!AN168&lt;&gt;0,HT_Personalausgaben!AN171/HT_Personalausgaben!AN168,0)</f>
        <v>0</v>
      </c>
      <c r="AO171" s="99">
        <f>IF(HT_Personalausgaben!AO168&lt;&gt;0,HT_Personalausgaben!AO171/HT_Personalausgaben!AO168,0)</f>
        <v>0</v>
      </c>
      <c r="AP171" s="102">
        <f>IF(HT_Personalausgaben!AP168&lt;&gt;0,HT_Personalausgaben!AP171/HT_Personalausgaben!AP168,0)</f>
        <v>0</v>
      </c>
    </row>
    <row r="172" spans="1:42" s="72" customFormat="1" hidden="1" x14ac:dyDescent="0.25">
      <c r="A172" s="670" t="s">
        <v>99</v>
      </c>
      <c r="B172" s="672"/>
      <c r="C172" s="673"/>
      <c r="D172" s="673"/>
      <c r="E172" s="673"/>
      <c r="F172" s="673"/>
      <c r="G172" s="673"/>
      <c r="H172" s="673"/>
      <c r="I172" s="673"/>
      <c r="J172" s="673"/>
      <c r="K172" s="673"/>
      <c r="L172" s="673"/>
      <c r="M172" s="674"/>
      <c r="N172" s="672"/>
      <c r="O172" s="673"/>
      <c r="P172" s="673"/>
      <c r="Q172" s="673"/>
      <c r="R172" s="673"/>
      <c r="S172" s="673"/>
      <c r="T172" s="673"/>
      <c r="U172" s="673"/>
      <c r="V172" s="673"/>
      <c r="W172" s="673"/>
      <c r="X172" s="673"/>
      <c r="Y172" s="675"/>
      <c r="Z172" s="672"/>
      <c r="AA172" s="673"/>
      <c r="AB172" s="673"/>
      <c r="AC172" s="674"/>
      <c r="AD172" s="672"/>
      <c r="AE172" s="673"/>
      <c r="AF172" s="673"/>
      <c r="AG172" s="674"/>
      <c r="AH172" s="676"/>
      <c r="AI172" s="673"/>
      <c r="AJ172" s="673"/>
      <c r="AK172" s="675"/>
      <c r="AL172" s="84">
        <f>SUM(B172:M172)</f>
        <v>0</v>
      </c>
      <c r="AM172" s="83">
        <f>SUM(N172:Y172)</f>
        <v>0</v>
      </c>
      <c r="AN172" s="83">
        <f>SUM(Z172:AC172)</f>
        <v>0</v>
      </c>
      <c r="AO172" s="83">
        <f>SUM(AD172:AG172)</f>
        <v>0</v>
      </c>
      <c r="AP172" s="85">
        <f>SUM(AH172:AK172)</f>
        <v>0</v>
      </c>
    </row>
    <row r="173" spans="1:42" s="97" customFormat="1" hidden="1" x14ac:dyDescent="0.25">
      <c r="A173" s="93" t="s">
        <v>107</v>
      </c>
      <c r="B173" s="677"/>
      <c r="C173" s="678"/>
      <c r="D173" s="678"/>
      <c r="E173" s="678"/>
      <c r="F173" s="678"/>
      <c r="G173" s="678"/>
      <c r="H173" s="678"/>
      <c r="I173" s="678"/>
      <c r="J173" s="678"/>
      <c r="K173" s="678"/>
      <c r="L173" s="678"/>
      <c r="M173" s="679"/>
      <c r="N173" s="677"/>
      <c r="O173" s="678"/>
      <c r="P173" s="678"/>
      <c r="Q173" s="678"/>
      <c r="R173" s="678"/>
      <c r="S173" s="678"/>
      <c r="T173" s="678"/>
      <c r="U173" s="678"/>
      <c r="V173" s="678"/>
      <c r="W173" s="678"/>
      <c r="X173" s="678"/>
      <c r="Y173" s="680"/>
      <c r="Z173" s="677"/>
      <c r="AA173" s="678"/>
      <c r="AB173" s="678"/>
      <c r="AC173" s="679"/>
      <c r="AD173" s="677"/>
      <c r="AE173" s="678"/>
      <c r="AF173" s="678"/>
      <c r="AG173" s="679"/>
      <c r="AH173" s="681"/>
      <c r="AI173" s="678"/>
      <c r="AJ173" s="678"/>
      <c r="AK173" s="680"/>
      <c r="AL173" s="94">
        <f>IF(HT_Personalausgaben!AL172&lt;&gt;0,HT_Personalausgaben!AL173/HT_Personalausgaben!AL172,0)</f>
        <v>0</v>
      </c>
      <c r="AM173" s="95">
        <f>IF(HT_Personalausgaben!AM172&lt;&gt;0,HT_Personalausgaben!AM173/HT_Personalausgaben!AM172,0)</f>
        <v>0</v>
      </c>
      <c r="AN173" s="95">
        <f>IF(HT_Personalausgaben!AN172&lt;&gt;0,HT_Personalausgaben!AN173/HT_Personalausgaben!AN172,0)</f>
        <v>0</v>
      </c>
      <c r="AO173" s="95">
        <f>IF(HT_Personalausgaben!AO172&lt;&gt;0,HT_Personalausgaben!AO173/HT_Personalausgaben!AO172,0)</f>
        <v>0</v>
      </c>
      <c r="AP173" s="96">
        <f>IF(HT_Personalausgaben!AP172&lt;&gt;0,HT_Personalausgaben!AP173/HT_Personalausgaben!AP172,0)</f>
        <v>0</v>
      </c>
    </row>
    <row r="174" spans="1:42" s="97" customFormat="1" hidden="1" x14ac:dyDescent="0.25">
      <c r="A174" s="93" t="s">
        <v>108</v>
      </c>
      <c r="B174" s="677"/>
      <c r="C174" s="678"/>
      <c r="D174" s="678"/>
      <c r="E174" s="678"/>
      <c r="F174" s="678"/>
      <c r="G174" s="678"/>
      <c r="H174" s="678"/>
      <c r="I174" s="678"/>
      <c r="J174" s="678"/>
      <c r="K174" s="678"/>
      <c r="L174" s="678"/>
      <c r="M174" s="679"/>
      <c r="N174" s="677"/>
      <c r="O174" s="678"/>
      <c r="P174" s="678"/>
      <c r="Q174" s="678"/>
      <c r="R174" s="678"/>
      <c r="S174" s="678"/>
      <c r="T174" s="678"/>
      <c r="U174" s="678"/>
      <c r="V174" s="678"/>
      <c r="W174" s="678"/>
      <c r="X174" s="678"/>
      <c r="Y174" s="680"/>
      <c r="Z174" s="677"/>
      <c r="AA174" s="678"/>
      <c r="AB174" s="678"/>
      <c r="AC174" s="679"/>
      <c r="AD174" s="677"/>
      <c r="AE174" s="678"/>
      <c r="AF174" s="678"/>
      <c r="AG174" s="679"/>
      <c r="AH174" s="681"/>
      <c r="AI174" s="678"/>
      <c r="AJ174" s="678"/>
      <c r="AK174" s="680"/>
      <c r="AL174" s="94">
        <f>IF(HT_Personalausgaben!AL172&lt;&gt;0,HT_Personalausgaben!AL174/HT_Personalausgaben!AL172,0)</f>
        <v>0</v>
      </c>
      <c r="AM174" s="95">
        <f>IF(HT_Personalausgaben!AM172&lt;&gt;0,HT_Personalausgaben!AM174/HT_Personalausgaben!AM172,0)</f>
        <v>0</v>
      </c>
      <c r="AN174" s="95">
        <f>IF(HT_Personalausgaben!AN172&lt;&gt;0,HT_Personalausgaben!AN174/HT_Personalausgaben!AN172,0)</f>
        <v>0</v>
      </c>
      <c r="AO174" s="95">
        <f>IF(HT_Personalausgaben!AO172&lt;&gt;0,HT_Personalausgaben!AO174/HT_Personalausgaben!AO172,0)</f>
        <v>0</v>
      </c>
      <c r="AP174" s="96">
        <f>IF(HT_Personalausgaben!AP172&lt;&gt;0,HT_Personalausgaben!AP174/HT_Personalausgaben!AP172,0)</f>
        <v>0</v>
      </c>
    </row>
    <row r="175" spans="1:42" s="97" customFormat="1" hidden="1" x14ac:dyDescent="0.25">
      <c r="A175" s="93" t="s">
        <v>431</v>
      </c>
      <c r="B175" s="98">
        <f>1-B173-B174</f>
        <v>1</v>
      </c>
      <c r="C175" s="99">
        <f t="shared" ref="C175:AK175" si="42">1-C173-C174</f>
        <v>1</v>
      </c>
      <c r="D175" s="99">
        <f t="shared" si="42"/>
        <v>1</v>
      </c>
      <c r="E175" s="99">
        <f t="shared" si="42"/>
        <v>1</v>
      </c>
      <c r="F175" s="99">
        <f t="shared" si="42"/>
        <v>1</v>
      </c>
      <c r="G175" s="99">
        <f t="shared" si="42"/>
        <v>1</v>
      </c>
      <c r="H175" s="99">
        <f t="shared" si="42"/>
        <v>1</v>
      </c>
      <c r="I175" s="99">
        <f t="shared" si="42"/>
        <v>1</v>
      </c>
      <c r="J175" s="99">
        <f t="shared" si="42"/>
        <v>1</v>
      </c>
      <c r="K175" s="99">
        <f t="shared" si="42"/>
        <v>1</v>
      </c>
      <c r="L175" s="99">
        <f t="shared" si="42"/>
        <v>1</v>
      </c>
      <c r="M175" s="100">
        <f t="shared" si="42"/>
        <v>1</v>
      </c>
      <c r="N175" s="98">
        <f t="shared" si="42"/>
        <v>1</v>
      </c>
      <c r="O175" s="99">
        <f t="shared" si="42"/>
        <v>1</v>
      </c>
      <c r="P175" s="99">
        <f t="shared" si="42"/>
        <v>1</v>
      </c>
      <c r="Q175" s="99">
        <f t="shared" si="42"/>
        <v>1</v>
      </c>
      <c r="R175" s="99">
        <f t="shared" si="42"/>
        <v>1</v>
      </c>
      <c r="S175" s="99">
        <f t="shared" si="42"/>
        <v>1</v>
      </c>
      <c r="T175" s="99">
        <f t="shared" si="42"/>
        <v>1</v>
      </c>
      <c r="U175" s="99">
        <f t="shared" si="42"/>
        <v>1</v>
      </c>
      <c r="V175" s="99">
        <f t="shared" si="42"/>
        <v>1</v>
      </c>
      <c r="W175" s="99">
        <f t="shared" si="42"/>
        <v>1</v>
      </c>
      <c r="X175" s="99">
        <f t="shared" si="42"/>
        <v>1</v>
      </c>
      <c r="Y175" s="100">
        <f t="shared" si="42"/>
        <v>1</v>
      </c>
      <c r="Z175" s="98">
        <f t="shared" si="42"/>
        <v>1</v>
      </c>
      <c r="AA175" s="99">
        <f t="shared" si="42"/>
        <v>1</v>
      </c>
      <c r="AB175" s="99">
        <f t="shared" si="42"/>
        <v>1</v>
      </c>
      <c r="AC175" s="100">
        <f t="shared" si="42"/>
        <v>1</v>
      </c>
      <c r="AD175" s="98">
        <f t="shared" si="42"/>
        <v>1</v>
      </c>
      <c r="AE175" s="99">
        <f t="shared" si="42"/>
        <v>1</v>
      </c>
      <c r="AF175" s="99">
        <f t="shared" si="42"/>
        <v>1</v>
      </c>
      <c r="AG175" s="100">
        <f t="shared" si="42"/>
        <v>1</v>
      </c>
      <c r="AH175" s="98">
        <f t="shared" si="42"/>
        <v>1</v>
      </c>
      <c r="AI175" s="99">
        <f t="shared" si="42"/>
        <v>1</v>
      </c>
      <c r="AJ175" s="99">
        <f t="shared" si="42"/>
        <v>1</v>
      </c>
      <c r="AK175" s="142">
        <f t="shared" si="42"/>
        <v>1</v>
      </c>
      <c r="AL175" s="101">
        <f>IF(HT_Personalausgaben!AL172&lt;&gt;0,HT_Personalausgaben!AL175/HT_Personalausgaben!AL172,0)</f>
        <v>0</v>
      </c>
      <c r="AM175" s="99">
        <f>IF(HT_Personalausgaben!AM172&lt;&gt;0,HT_Personalausgaben!AM175/HT_Personalausgaben!AM172,0)</f>
        <v>0</v>
      </c>
      <c r="AN175" s="99">
        <f>IF(HT_Personalausgaben!AN172&lt;&gt;0,HT_Personalausgaben!AN175/HT_Personalausgaben!AN172,0)</f>
        <v>0</v>
      </c>
      <c r="AO175" s="99">
        <f>IF(HT_Personalausgaben!AO172&lt;&gt;0,HT_Personalausgaben!AO175/HT_Personalausgaben!AO172,0)</f>
        <v>0</v>
      </c>
      <c r="AP175" s="102">
        <f>IF(HT_Personalausgaben!AP172&lt;&gt;0,HT_Personalausgaben!AP175/HT_Personalausgaben!AP172,0)</f>
        <v>0</v>
      </c>
    </row>
    <row r="176" spans="1:42" s="72" customFormat="1" hidden="1" x14ac:dyDescent="0.25">
      <c r="A176" s="670" t="s">
        <v>99</v>
      </c>
      <c r="B176" s="672"/>
      <c r="C176" s="673"/>
      <c r="D176" s="673"/>
      <c r="E176" s="673"/>
      <c r="F176" s="673"/>
      <c r="G176" s="673"/>
      <c r="H176" s="673"/>
      <c r="I176" s="673"/>
      <c r="J176" s="673"/>
      <c r="K176" s="673"/>
      <c r="L176" s="673"/>
      <c r="M176" s="674"/>
      <c r="N176" s="672"/>
      <c r="O176" s="673"/>
      <c r="P176" s="673"/>
      <c r="Q176" s="673"/>
      <c r="R176" s="673"/>
      <c r="S176" s="673"/>
      <c r="T176" s="673"/>
      <c r="U176" s="673"/>
      <c r="V176" s="673"/>
      <c r="W176" s="673"/>
      <c r="X176" s="673"/>
      <c r="Y176" s="675"/>
      <c r="Z176" s="672"/>
      <c r="AA176" s="673"/>
      <c r="AB176" s="673"/>
      <c r="AC176" s="674"/>
      <c r="AD176" s="672"/>
      <c r="AE176" s="673"/>
      <c r="AF176" s="673"/>
      <c r="AG176" s="674"/>
      <c r="AH176" s="676"/>
      <c r="AI176" s="673"/>
      <c r="AJ176" s="673"/>
      <c r="AK176" s="675"/>
      <c r="AL176" s="84">
        <f>SUM(B176:M176)</f>
        <v>0</v>
      </c>
      <c r="AM176" s="83">
        <f>SUM(N176:Y176)</f>
        <v>0</v>
      </c>
      <c r="AN176" s="83">
        <f>SUM(Z176:AC176)</f>
        <v>0</v>
      </c>
      <c r="AO176" s="83">
        <f>SUM(AD176:AG176)</f>
        <v>0</v>
      </c>
      <c r="AP176" s="85">
        <f>SUM(AH176:AK176)</f>
        <v>0</v>
      </c>
    </row>
    <row r="177" spans="1:42" s="97" customFormat="1" hidden="1" x14ac:dyDescent="0.25">
      <c r="A177" s="93" t="s">
        <v>107</v>
      </c>
      <c r="B177" s="677"/>
      <c r="C177" s="678"/>
      <c r="D177" s="678"/>
      <c r="E177" s="678"/>
      <c r="F177" s="678"/>
      <c r="G177" s="678"/>
      <c r="H177" s="678"/>
      <c r="I177" s="678"/>
      <c r="J177" s="678"/>
      <c r="K177" s="678"/>
      <c r="L177" s="678"/>
      <c r="M177" s="679"/>
      <c r="N177" s="677"/>
      <c r="O177" s="678"/>
      <c r="P177" s="678"/>
      <c r="Q177" s="678"/>
      <c r="R177" s="678"/>
      <c r="S177" s="678"/>
      <c r="T177" s="678"/>
      <c r="U177" s="678"/>
      <c r="V177" s="678"/>
      <c r="W177" s="678"/>
      <c r="X177" s="678"/>
      <c r="Y177" s="680"/>
      <c r="Z177" s="677"/>
      <c r="AA177" s="678"/>
      <c r="AB177" s="678"/>
      <c r="AC177" s="679"/>
      <c r="AD177" s="677"/>
      <c r="AE177" s="678"/>
      <c r="AF177" s="678"/>
      <c r="AG177" s="679"/>
      <c r="AH177" s="681"/>
      <c r="AI177" s="678"/>
      <c r="AJ177" s="678"/>
      <c r="AK177" s="680"/>
      <c r="AL177" s="94">
        <f>IF(HT_Personalausgaben!AL176&lt;&gt;0,HT_Personalausgaben!AL177/HT_Personalausgaben!AL176,0)</f>
        <v>0</v>
      </c>
      <c r="AM177" s="95">
        <f>IF(HT_Personalausgaben!AM176&lt;&gt;0,HT_Personalausgaben!AM177/HT_Personalausgaben!AM176,0)</f>
        <v>0</v>
      </c>
      <c r="AN177" s="95">
        <f>IF(HT_Personalausgaben!AN176&lt;&gt;0,HT_Personalausgaben!AN177/HT_Personalausgaben!AN176,0)</f>
        <v>0</v>
      </c>
      <c r="AO177" s="95">
        <f>IF(HT_Personalausgaben!AO176&lt;&gt;0,HT_Personalausgaben!AO177/HT_Personalausgaben!AO176,0)</f>
        <v>0</v>
      </c>
      <c r="AP177" s="96">
        <f>IF(HT_Personalausgaben!AP176&lt;&gt;0,HT_Personalausgaben!AP177/HT_Personalausgaben!AP176,0)</f>
        <v>0</v>
      </c>
    </row>
    <row r="178" spans="1:42" s="97" customFormat="1" hidden="1" x14ac:dyDescent="0.25">
      <c r="A178" s="93" t="s">
        <v>108</v>
      </c>
      <c r="B178" s="677"/>
      <c r="C178" s="678"/>
      <c r="D178" s="678"/>
      <c r="E178" s="678"/>
      <c r="F178" s="678"/>
      <c r="G178" s="678"/>
      <c r="H178" s="678"/>
      <c r="I178" s="678"/>
      <c r="J178" s="678"/>
      <c r="K178" s="678"/>
      <c r="L178" s="678"/>
      <c r="M178" s="679"/>
      <c r="N178" s="677"/>
      <c r="O178" s="678"/>
      <c r="P178" s="678"/>
      <c r="Q178" s="678"/>
      <c r="R178" s="678"/>
      <c r="S178" s="678"/>
      <c r="T178" s="678"/>
      <c r="U178" s="678"/>
      <c r="V178" s="678"/>
      <c r="W178" s="678"/>
      <c r="X178" s="678"/>
      <c r="Y178" s="680"/>
      <c r="Z178" s="677"/>
      <c r="AA178" s="678"/>
      <c r="AB178" s="678"/>
      <c r="AC178" s="679"/>
      <c r="AD178" s="677"/>
      <c r="AE178" s="678"/>
      <c r="AF178" s="678"/>
      <c r="AG178" s="679"/>
      <c r="AH178" s="681"/>
      <c r="AI178" s="678"/>
      <c r="AJ178" s="678"/>
      <c r="AK178" s="680"/>
      <c r="AL178" s="94">
        <f>IF(HT_Personalausgaben!AL176&lt;&gt;0,HT_Personalausgaben!AL178/HT_Personalausgaben!AL176,0)</f>
        <v>0</v>
      </c>
      <c r="AM178" s="95">
        <f>IF(HT_Personalausgaben!AM176&lt;&gt;0,HT_Personalausgaben!AM178/HT_Personalausgaben!AM176,0)</f>
        <v>0</v>
      </c>
      <c r="AN178" s="95">
        <f>IF(HT_Personalausgaben!AN176&lt;&gt;0,HT_Personalausgaben!AN178/HT_Personalausgaben!AN176,0)</f>
        <v>0</v>
      </c>
      <c r="AO178" s="95">
        <f>IF(HT_Personalausgaben!AO176&lt;&gt;0,HT_Personalausgaben!AO178/HT_Personalausgaben!AO176,0)</f>
        <v>0</v>
      </c>
      <c r="AP178" s="96">
        <f>IF(HT_Personalausgaben!AP176&lt;&gt;0,HT_Personalausgaben!AP178/HT_Personalausgaben!AP176,0)</f>
        <v>0</v>
      </c>
    </row>
    <row r="179" spans="1:42" s="97" customFormat="1" hidden="1" x14ac:dyDescent="0.25">
      <c r="A179" s="93" t="s">
        <v>431</v>
      </c>
      <c r="B179" s="98">
        <f>1-B177-B178</f>
        <v>1</v>
      </c>
      <c r="C179" s="99">
        <f t="shared" ref="C179:AK179" si="43">1-C177-C178</f>
        <v>1</v>
      </c>
      <c r="D179" s="99">
        <f t="shared" si="43"/>
        <v>1</v>
      </c>
      <c r="E179" s="99">
        <f t="shared" si="43"/>
        <v>1</v>
      </c>
      <c r="F179" s="99">
        <f t="shared" si="43"/>
        <v>1</v>
      </c>
      <c r="G179" s="99">
        <f t="shared" si="43"/>
        <v>1</v>
      </c>
      <c r="H179" s="99">
        <f t="shared" si="43"/>
        <v>1</v>
      </c>
      <c r="I179" s="99">
        <f t="shared" si="43"/>
        <v>1</v>
      </c>
      <c r="J179" s="99">
        <f t="shared" si="43"/>
        <v>1</v>
      </c>
      <c r="K179" s="99">
        <f t="shared" si="43"/>
        <v>1</v>
      </c>
      <c r="L179" s="99">
        <f t="shared" si="43"/>
        <v>1</v>
      </c>
      <c r="M179" s="100">
        <f t="shared" si="43"/>
        <v>1</v>
      </c>
      <c r="N179" s="98">
        <f t="shared" si="43"/>
        <v>1</v>
      </c>
      <c r="O179" s="99">
        <f t="shared" si="43"/>
        <v>1</v>
      </c>
      <c r="P179" s="99">
        <f t="shared" si="43"/>
        <v>1</v>
      </c>
      <c r="Q179" s="99">
        <f t="shared" si="43"/>
        <v>1</v>
      </c>
      <c r="R179" s="99">
        <f t="shared" si="43"/>
        <v>1</v>
      </c>
      <c r="S179" s="99">
        <f t="shared" si="43"/>
        <v>1</v>
      </c>
      <c r="T179" s="99">
        <f t="shared" si="43"/>
        <v>1</v>
      </c>
      <c r="U179" s="99">
        <f t="shared" si="43"/>
        <v>1</v>
      </c>
      <c r="V179" s="99">
        <f t="shared" si="43"/>
        <v>1</v>
      </c>
      <c r="W179" s="99">
        <f t="shared" si="43"/>
        <v>1</v>
      </c>
      <c r="X179" s="99">
        <f t="shared" si="43"/>
        <v>1</v>
      </c>
      <c r="Y179" s="100">
        <f t="shared" si="43"/>
        <v>1</v>
      </c>
      <c r="Z179" s="98">
        <f t="shared" si="43"/>
        <v>1</v>
      </c>
      <c r="AA179" s="99">
        <f t="shared" si="43"/>
        <v>1</v>
      </c>
      <c r="AB179" s="99">
        <f t="shared" si="43"/>
        <v>1</v>
      </c>
      <c r="AC179" s="100">
        <f t="shared" si="43"/>
        <v>1</v>
      </c>
      <c r="AD179" s="98">
        <f t="shared" si="43"/>
        <v>1</v>
      </c>
      <c r="AE179" s="99">
        <f t="shared" si="43"/>
        <v>1</v>
      </c>
      <c r="AF179" s="99">
        <f t="shared" si="43"/>
        <v>1</v>
      </c>
      <c r="AG179" s="100">
        <f t="shared" si="43"/>
        <v>1</v>
      </c>
      <c r="AH179" s="98">
        <f t="shared" si="43"/>
        <v>1</v>
      </c>
      <c r="AI179" s="99">
        <f t="shared" si="43"/>
        <v>1</v>
      </c>
      <c r="AJ179" s="99">
        <f t="shared" si="43"/>
        <v>1</v>
      </c>
      <c r="AK179" s="142">
        <f t="shared" si="43"/>
        <v>1</v>
      </c>
      <c r="AL179" s="101">
        <f>IF(HT_Personalausgaben!AL176&lt;&gt;0,HT_Personalausgaben!AL179/HT_Personalausgaben!AL176,0)</f>
        <v>0</v>
      </c>
      <c r="AM179" s="99">
        <f>IF(HT_Personalausgaben!AM176&lt;&gt;0,HT_Personalausgaben!AM179/HT_Personalausgaben!AM176,0)</f>
        <v>0</v>
      </c>
      <c r="AN179" s="99">
        <f>IF(HT_Personalausgaben!AN176&lt;&gt;0,HT_Personalausgaben!AN179/HT_Personalausgaben!AN176,0)</f>
        <v>0</v>
      </c>
      <c r="AO179" s="99">
        <f>IF(HT_Personalausgaben!AO176&lt;&gt;0,HT_Personalausgaben!AO179/HT_Personalausgaben!AO176,0)</f>
        <v>0</v>
      </c>
      <c r="AP179" s="102">
        <f>IF(HT_Personalausgaben!AP176&lt;&gt;0,HT_Personalausgaben!AP179/HT_Personalausgaben!AP176,0)</f>
        <v>0</v>
      </c>
    </row>
    <row r="180" spans="1:42" s="72" customFormat="1" hidden="1" x14ac:dyDescent="0.25">
      <c r="A180" s="671" t="s">
        <v>99</v>
      </c>
      <c r="B180" s="682"/>
      <c r="C180" s="683"/>
      <c r="D180" s="683"/>
      <c r="E180" s="683"/>
      <c r="F180" s="683"/>
      <c r="G180" s="683"/>
      <c r="H180" s="683"/>
      <c r="I180" s="683"/>
      <c r="J180" s="683"/>
      <c r="K180" s="683"/>
      <c r="L180" s="683"/>
      <c r="M180" s="684"/>
      <c r="N180" s="682"/>
      <c r="O180" s="683"/>
      <c r="P180" s="683"/>
      <c r="Q180" s="683"/>
      <c r="R180" s="683"/>
      <c r="S180" s="683"/>
      <c r="T180" s="683"/>
      <c r="U180" s="683"/>
      <c r="V180" s="683"/>
      <c r="W180" s="683"/>
      <c r="X180" s="683"/>
      <c r="Y180" s="685"/>
      <c r="Z180" s="682"/>
      <c r="AA180" s="683"/>
      <c r="AB180" s="683"/>
      <c r="AC180" s="684"/>
      <c r="AD180" s="682"/>
      <c r="AE180" s="683"/>
      <c r="AF180" s="683"/>
      <c r="AG180" s="684"/>
      <c r="AH180" s="686"/>
      <c r="AI180" s="683"/>
      <c r="AJ180" s="683"/>
      <c r="AK180" s="685"/>
      <c r="AL180" s="84">
        <f>SUM(B180:M180)</f>
        <v>0</v>
      </c>
      <c r="AM180" s="83">
        <f>SUM(N180:Y180)</f>
        <v>0</v>
      </c>
      <c r="AN180" s="83">
        <f>SUM(Z180:AC180)</f>
        <v>0</v>
      </c>
      <c r="AO180" s="83">
        <f>SUM(AD180:AG180)</f>
        <v>0</v>
      </c>
      <c r="AP180" s="85">
        <f>SUM(AH180:AK180)</f>
        <v>0</v>
      </c>
    </row>
    <row r="181" spans="1:42" s="97" customFormat="1" hidden="1" x14ac:dyDescent="0.25">
      <c r="A181" s="93" t="s">
        <v>107</v>
      </c>
      <c r="B181" s="677"/>
      <c r="C181" s="678"/>
      <c r="D181" s="678"/>
      <c r="E181" s="678"/>
      <c r="F181" s="678"/>
      <c r="G181" s="678"/>
      <c r="H181" s="678"/>
      <c r="I181" s="678"/>
      <c r="J181" s="678"/>
      <c r="K181" s="678"/>
      <c r="L181" s="678"/>
      <c r="M181" s="679"/>
      <c r="N181" s="677"/>
      <c r="O181" s="678"/>
      <c r="P181" s="678"/>
      <c r="Q181" s="678"/>
      <c r="R181" s="678"/>
      <c r="S181" s="678"/>
      <c r="T181" s="678"/>
      <c r="U181" s="678"/>
      <c r="V181" s="678"/>
      <c r="W181" s="678"/>
      <c r="X181" s="678"/>
      <c r="Y181" s="680"/>
      <c r="Z181" s="677"/>
      <c r="AA181" s="678"/>
      <c r="AB181" s="678"/>
      <c r="AC181" s="679"/>
      <c r="AD181" s="677"/>
      <c r="AE181" s="678"/>
      <c r="AF181" s="678"/>
      <c r="AG181" s="679"/>
      <c r="AH181" s="681"/>
      <c r="AI181" s="678"/>
      <c r="AJ181" s="678"/>
      <c r="AK181" s="680"/>
      <c r="AL181" s="94">
        <f>IF(HT_Personalausgaben!AL180&lt;&gt;0,HT_Personalausgaben!AL181/HT_Personalausgaben!AL180,0)</f>
        <v>0</v>
      </c>
      <c r="AM181" s="95">
        <f>IF(HT_Personalausgaben!AM180&lt;&gt;0,HT_Personalausgaben!AM181/HT_Personalausgaben!AM180,0)</f>
        <v>0</v>
      </c>
      <c r="AN181" s="95">
        <f>IF(HT_Personalausgaben!AN180&lt;&gt;0,HT_Personalausgaben!AN181/HT_Personalausgaben!AN180,0)</f>
        <v>0</v>
      </c>
      <c r="AO181" s="95">
        <f>IF(HT_Personalausgaben!AO180&lt;&gt;0,HT_Personalausgaben!AO181/HT_Personalausgaben!AO180,0)</f>
        <v>0</v>
      </c>
      <c r="AP181" s="96">
        <f>IF(HT_Personalausgaben!AP180&lt;&gt;0,HT_Personalausgaben!AP181/HT_Personalausgaben!AP180,0)</f>
        <v>0</v>
      </c>
    </row>
    <row r="182" spans="1:42" s="97" customFormat="1" hidden="1" x14ac:dyDescent="0.25">
      <c r="A182" s="93" t="s">
        <v>108</v>
      </c>
      <c r="B182" s="677"/>
      <c r="C182" s="678"/>
      <c r="D182" s="678"/>
      <c r="E182" s="678"/>
      <c r="F182" s="678"/>
      <c r="G182" s="678"/>
      <c r="H182" s="678"/>
      <c r="I182" s="678"/>
      <c r="J182" s="678"/>
      <c r="K182" s="678"/>
      <c r="L182" s="678"/>
      <c r="M182" s="679"/>
      <c r="N182" s="677"/>
      <c r="O182" s="678"/>
      <c r="P182" s="678"/>
      <c r="Q182" s="678"/>
      <c r="R182" s="678"/>
      <c r="S182" s="678"/>
      <c r="T182" s="678"/>
      <c r="U182" s="678"/>
      <c r="V182" s="678"/>
      <c r="W182" s="678"/>
      <c r="X182" s="678"/>
      <c r="Y182" s="680"/>
      <c r="Z182" s="677"/>
      <c r="AA182" s="678"/>
      <c r="AB182" s="678"/>
      <c r="AC182" s="679"/>
      <c r="AD182" s="677"/>
      <c r="AE182" s="678"/>
      <c r="AF182" s="678"/>
      <c r="AG182" s="679"/>
      <c r="AH182" s="681"/>
      <c r="AI182" s="678"/>
      <c r="AJ182" s="678"/>
      <c r="AK182" s="680"/>
      <c r="AL182" s="94">
        <f>IF(HT_Personalausgaben!AL180&lt;&gt;0,HT_Personalausgaben!AL182/HT_Personalausgaben!AL180,0)</f>
        <v>0</v>
      </c>
      <c r="AM182" s="95">
        <f>IF(HT_Personalausgaben!AM180&lt;&gt;0,HT_Personalausgaben!AM182/HT_Personalausgaben!AM180,0)</f>
        <v>0</v>
      </c>
      <c r="AN182" s="95">
        <f>IF(HT_Personalausgaben!AN180&lt;&gt;0,HT_Personalausgaben!AN182/HT_Personalausgaben!AN180,0)</f>
        <v>0</v>
      </c>
      <c r="AO182" s="95">
        <f>IF(HT_Personalausgaben!AO180&lt;&gt;0,HT_Personalausgaben!AO182/HT_Personalausgaben!AO180,0)</f>
        <v>0</v>
      </c>
      <c r="AP182" s="96">
        <f>IF(HT_Personalausgaben!AP180&lt;&gt;0,HT_Personalausgaben!AP182/HT_Personalausgaben!AP180,0)</f>
        <v>0</v>
      </c>
    </row>
    <row r="183" spans="1:42" s="97" customFormat="1" ht="13.5" hidden="1" thickBot="1" x14ac:dyDescent="0.3">
      <c r="A183" s="160" t="s">
        <v>431</v>
      </c>
      <c r="B183" s="103">
        <f>1-B181-B182</f>
        <v>1</v>
      </c>
      <c r="C183" s="104">
        <f t="shared" ref="C183:AK183" si="44">1-C181-C182</f>
        <v>1</v>
      </c>
      <c r="D183" s="104">
        <f t="shared" si="44"/>
        <v>1</v>
      </c>
      <c r="E183" s="104">
        <f t="shared" si="44"/>
        <v>1</v>
      </c>
      <c r="F183" s="104">
        <f t="shared" si="44"/>
        <v>1</v>
      </c>
      <c r="G183" s="104">
        <f t="shared" si="44"/>
        <v>1</v>
      </c>
      <c r="H183" s="104">
        <f t="shared" si="44"/>
        <v>1</v>
      </c>
      <c r="I183" s="104">
        <f t="shared" si="44"/>
        <v>1</v>
      </c>
      <c r="J183" s="104">
        <f t="shared" si="44"/>
        <v>1</v>
      </c>
      <c r="K183" s="104">
        <f t="shared" si="44"/>
        <v>1</v>
      </c>
      <c r="L183" s="104">
        <f t="shared" si="44"/>
        <v>1</v>
      </c>
      <c r="M183" s="105">
        <f t="shared" si="44"/>
        <v>1</v>
      </c>
      <c r="N183" s="103">
        <f t="shared" si="44"/>
        <v>1</v>
      </c>
      <c r="O183" s="104">
        <f t="shared" si="44"/>
        <v>1</v>
      </c>
      <c r="P183" s="104">
        <f t="shared" si="44"/>
        <v>1</v>
      </c>
      <c r="Q183" s="104">
        <f t="shared" si="44"/>
        <v>1</v>
      </c>
      <c r="R183" s="104">
        <f t="shared" si="44"/>
        <v>1</v>
      </c>
      <c r="S183" s="104">
        <f t="shared" si="44"/>
        <v>1</v>
      </c>
      <c r="T183" s="104">
        <f t="shared" si="44"/>
        <v>1</v>
      </c>
      <c r="U183" s="104">
        <f t="shared" si="44"/>
        <v>1</v>
      </c>
      <c r="V183" s="104">
        <f t="shared" si="44"/>
        <v>1</v>
      </c>
      <c r="W183" s="104">
        <f t="shared" si="44"/>
        <v>1</v>
      </c>
      <c r="X183" s="104">
        <f t="shared" si="44"/>
        <v>1</v>
      </c>
      <c r="Y183" s="105">
        <f t="shared" si="44"/>
        <v>1</v>
      </c>
      <c r="Z183" s="103">
        <f t="shared" si="44"/>
        <v>1</v>
      </c>
      <c r="AA183" s="104">
        <f t="shared" si="44"/>
        <v>1</v>
      </c>
      <c r="AB183" s="104">
        <f t="shared" si="44"/>
        <v>1</v>
      </c>
      <c r="AC183" s="105">
        <f t="shared" si="44"/>
        <v>1</v>
      </c>
      <c r="AD183" s="103">
        <f t="shared" si="44"/>
        <v>1</v>
      </c>
      <c r="AE183" s="104">
        <f t="shared" si="44"/>
        <v>1</v>
      </c>
      <c r="AF183" s="104">
        <f t="shared" si="44"/>
        <v>1</v>
      </c>
      <c r="AG183" s="105">
        <f t="shared" si="44"/>
        <v>1</v>
      </c>
      <c r="AH183" s="103">
        <f t="shared" si="44"/>
        <v>1</v>
      </c>
      <c r="AI183" s="104">
        <f t="shared" si="44"/>
        <v>1</v>
      </c>
      <c r="AJ183" s="104">
        <f t="shared" si="44"/>
        <v>1</v>
      </c>
      <c r="AK183" s="105">
        <f t="shared" si="44"/>
        <v>1</v>
      </c>
      <c r="AL183" s="101">
        <f>IF(HT_Personalausgaben!AL180&lt;&gt;0,HT_Personalausgaben!AL183/HT_Personalausgaben!AL180,0)</f>
        <v>0</v>
      </c>
      <c r="AM183" s="99">
        <f>IF(HT_Personalausgaben!AM180&lt;&gt;0,HT_Personalausgaben!AM183/HT_Personalausgaben!AM180,0)</f>
        <v>0</v>
      </c>
      <c r="AN183" s="99">
        <f>IF(HT_Personalausgaben!AN180&lt;&gt;0,HT_Personalausgaben!AN183/HT_Personalausgaben!AN180,0)</f>
        <v>0</v>
      </c>
      <c r="AO183" s="99">
        <f>IF(HT_Personalausgaben!AO180&lt;&gt;0,HT_Personalausgaben!AO183/HT_Personalausgaben!AO180,0)</f>
        <v>0</v>
      </c>
      <c r="AP183" s="102">
        <f>IF(HT_Personalausgaben!AP180&lt;&gt;0,HT_Personalausgaben!AP183/HT_Personalausgaben!AP180,0)</f>
        <v>0</v>
      </c>
    </row>
    <row r="184" spans="1:42" s="72" customFormat="1" x14ac:dyDescent="0.25">
      <c r="A184" s="162" t="s">
        <v>106</v>
      </c>
      <c r="B184" s="165">
        <f>B144+B148+B152+B156+B160+B164+B168+B172+B176+B180</f>
        <v>0</v>
      </c>
      <c r="C184" s="145">
        <f t="shared" ref="C184:AP184" si="45">C144+C148+C152+C156+C160+C164+C168+C172+C176+C180</f>
        <v>0</v>
      </c>
      <c r="D184" s="145">
        <f t="shared" si="45"/>
        <v>0</v>
      </c>
      <c r="E184" s="145">
        <f t="shared" si="45"/>
        <v>0</v>
      </c>
      <c r="F184" s="145">
        <f t="shared" si="45"/>
        <v>0</v>
      </c>
      <c r="G184" s="145">
        <f t="shared" si="45"/>
        <v>0</v>
      </c>
      <c r="H184" s="145">
        <f t="shared" si="45"/>
        <v>0</v>
      </c>
      <c r="I184" s="145">
        <f t="shared" si="45"/>
        <v>0</v>
      </c>
      <c r="J184" s="145">
        <f t="shared" si="45"/>
        <v>0</v>
      </c>
      <c r="K184" s="145">
        <f t="shared" si="45"/>
        <v>0</v>
      </c>
      <c r="L184" s="145">
        <f t="shared" si="45"/>
        <v>0</v>
      </c>
      <c r="M184" s="146">
        <f t="shared" si="45"/>
        <v>0</v>
      </c>
      <c r="N184" s="165">
        <f t="shared" si="45"/>
        <v>0</v>
      </c>
      <c r="O184" s="145">
        <f t="shared" si="45"/>
        <v>0</v>
      </c>
      <c r="P184" s="145">
        <f t="shared" si="45"/>
        <v>0</v>
      </c>
      <c r="Q184" s="145">
        <f t="shared" si="45"/>
        <v>0</v>
      </c>
      <c r="R184" s="145">
        <f t="shared" si="45"/>
        <v>0</v>
      </c>
      <c r="S184" s="145">
        <f t="shared" si="45"/>
        <v>0</v>
      </c>
      <c r="T184" s="145">
        <f t="shared" si="45"/>
        <v>0</v>
      </c>
      <c r="U184" s="145">
        <f t="shared" si="45"/>
        <v>0</v>
      </c>
      <c r="V184" s="145">
        <f t="shared" si="45"/>
        <v>0</v>
      </c>
      <c r="W184" s="145">
        <f t="shared" si="45"/>
        <v>0</v>
      </c>
      <c r="X184" s="145">
        <f t="shared" si="45"/>
        <v>0</v>
      </c>
      <c r="Y184" s="146">
        <f t="shared" si="45"/>
        <v>0</v>
      </c>
      <c r="Z184" s="165">
        <f t="shared" si="45"/>
        <v>0</v>
      </c>
      <c r="AA184" s="145">
        <f t="shared" si="45"/>
        <v>0</v>
      </c>
      <c r="AB184" s="145">
        <f t="shared" si="45"/>
        <v>0</v>
      </c>
      <c r="AC184" s="146">
        <f t="shared" si="45"/>
        <v>0</v>
      </c>
      <c r="AD184" s="165">
        <f t="shared" si="45"/>
        <v>0</v>
      </c>
      <c r="AE184" s="145">
        <f t="shared" si="45"/>
        <v>0</v>
      </c>
      <c r="AF184" s="145">
        <f t="shared" si="45"/>
        <v>0</v>
      </c>
      <c r="AG184" s="146">
        <f t="shared" si="45"/>
        <v>0</v>
      </c>
      <c r="AH184" s="165">
        <f t="shared" si="45"/>
        <v>0</v>
      </c>
      <c r="AI184" s="145">
        <f t="shared" si="45"/>
        <v>0</v>
      </c>
      <c r="AJ184" s="145">
        <f t="shared" si="45"/>
        <v>0</v>
      </c>
      <c r="AK184" s="146">
        <f t="shared" si="45"/>
        <v>0</v>
      </c>
      <c r="AL184" s="165">
        <f t="shared" si="45"/>
        <v>0</v>
      </c>
      <c r="AM184" s="145">
        <f t="shared" si="45"/>
        <v>0</v>
      </c>
      <c r="AN184" s="145">
        <f t="shared" si="45"/>
        <v>0</v>
      </c>
      <c r="AO184" s="145">
        <f t="shared" si="45"/>
        <v>0</v>
      </c>
      <c r="AP184" s="146">
        <f t="shared" si="45"/>
        <v>0</v>
      </c>
    </row>
    <row r="185" spans="1:42" s="72" customFormat="1" x14ac:dyDescent="0.25">
      <c r="A185" s="93" t="s">
        <v>107</v>
      </c>
      <c r="B185" s="94">
        <f>IF(HT_Personalausgaben!B184&lt;&gt;0,HT_Personalausgaben!B185/HT_Personalausgaben!B184,0)</f>
        <v>0</v>
      </c>
      <c r="C185" s="95">
        <f>IF(HT_Personalausgaben!C184&lt;&gt;0,HT_Personalausgaben!C185/HT_Personalausgaben!C184,0)</f>
        <v>0</v>
      </c>
      <c r="D185" s="95">
        <f>IF(HT_Personalausgaben!D184&lt;&gt;0,HT_Personalausgaben!D185/HT_Personalausgaben!D184,0)</f>
        <v>0</v>
      </c>
      <c r="E185" s="95">
        <f>IF(HT_Personalausgaben!E184&lt;&gt;0,HT_Personalausgaben!E185/HT_Personalausgaben!E184,0)</f>
        <v>0</v>
      </c>
      <c r="F185" s="95">
        <f>IF(HT_Personalausgaben!F184&lt;&gt;0,HT_Personalausgaben!F185/HT_Personalausgaben!F184,0)</f>
        <v>0</v>
      </c>
      <c r="G185" s="95">
        <f>IF(HT_Personalausgaben!G184&lt;&gt;0,HT_Personalausgaben!G185/HT_Personalausgaben!G184,0)</f>
        <v>0</v>
      </c>
      <c r="H185" s="95">
        <f>IF(HT_Personalausgaben!H184&lt;&gt;0,HT_Personalausgaben!H185/HT_Personalausgaben!H184,0)</f>
        <v>0</v>
      </c>
      <c r="I185" s="95">
        <f>IF(HT_Personalausgaben!I184&lt;&gt;0,HT_Personalausgaben!I185/HT_Personalausgaben!I184,0)</f>
        <v>0</v>
      </c>
      <c r="J185" s="95">
        <f>IF(HT_Personalausgaben!J184&lt;&gt;0,HT_Personalausgaben!J185/HT_Personalausgaben!J184,0)</f>
        <v>0</v>
      </c>
      <c r="K185" s="95">
        <f>IF(HT_Personalausgaben!K184&lt;&gt;0,HT_Personalausgaben!K185/HT_Personalausgaben!K184,0)</f>
        <v>0</v>
      </c>
      <c r="L185" s="95">
        <f>IF(HT_Personalausgaben!L184&lt;&gt;0,HT_Personalausgaben!L185/HT_Personalausgaben!L184,0)</f>
        <v>0</v>
      </c>
      <c r="M185" s="96">
        <f>IF(HT_Personalausgaben!M184&lt;&gt;0,HT_Personalausgaben!M185/HT_Personalausgaben!M184,0)</f>
        <v>0</v>
      </c>
      <c r="N185" s="94">
        <f>IF(HT_Personalausgaben!N184&lt;&gt;0,HT_Personalausgaben!N185/HT_Personalausgaben!N184,0)</f>
        <v>0</v>
      </c>
      <c r="O185" s="95">
        <f>IF(HT_Personalausgaben!O184&lt;&gt;0,HT_Personalausgaben!O185/HT_Personalausgaben!O184,0)</f>
        <v>0</v>
      </c>
      <c r="P185" s="95">
        <f>IF(HT_Personalausgaben!P184&lt;&gt;0,HT_Personalausgaben!P185/HT_Personalausgaben!P184,0)</f>
        <v>0</v>
      </c>
      <c r="Q185" s="95">
        <f>IF(HT_Personalausgaben!Q184&lt;&gt;0,HT_Personalausgaben!Q185/HT_Personalausgaben!Q184,0)</f>
        <v>0</v>
      </c>
      <c r="R185" s="95">
        <f>IF(HT_Personalausgaben!R184&lt;&gt;0,HT_Personalausgaben!R185/HT_Personalausgaben!R184,0)</f>
        <v>0</v>
      </c>
      <c r="S185" s="95">
        <f>IF(HT_Personalausgaben!S184&lt;&gt;0,HT_Personalausgaben!S185/HT_Personalausgaben!S184,0)</f>
        <v>0</v>
      </c>
      <c r="T185" s="95">
        <f>IF(HT_Personalausgaben!T184&lt;&gt;0,HT_Personalausgaben!T185/HT_Personalausgaben!T184,0)</f>
        <v>0</v>
      </c>
      <c r="U185" s="95">
        <f>IF(HT_Personalausgaben!U184&lt;&gt;0,HT_Personalausgaben!U185/HT_Personalausgaben!U184,0)</f>
        <v>0</v>
      </c>
      <c r="V185" s="95">
        <f>IF(HT_Personalausgaben!V184&lt;&gt;0,HT_Personalausgaben!V185/HT_Personalausgaben!V184,0)</f>
        <v>0</v>
      </c>
      <c r="W185" s="95">
        <f>IF(HT_Personalausgaben!W184&lt;&gt;0,HT_Personalausgaben!W185/HT_Personalausgaben!W184,0)</f>
        <v>0</v>
      </c>
      <c r="X185" s="95">
        <f>IF(HT_Personalausgaben!X184&lt;&gt;0,HT_Personalausgaben!X185/HT_Personalausgaben!X184,0)</f>
        <v>0</v>
      </c>
      <c r="Y185" s="96">
        <f>IF(HT_Personalausgaben!Y184&lt;&gt;0,HT_Personalausgaben!Y185/HT_Personalausgaben!Y184,0)</f>
        <v>0</v>
      </c>
      <c r="Z185" s="94">
        <f>IF(HT_Personalausgaben!Z184&lt;&gt;0,HT_Personalausgaben!Z185/HT_Personalausgaben!Z184,0)</f>
        <v>0</v>
      </c>
      <c r="AA185" s="95">
        <f>IF(HT_Personalausgaben!AA184&lt;&gt;0,HT_Personalausgaben!AA185/HT_Personalausgaben!AA184,0)</f>
        <v>0</v>
      </c>
      <c r="AB185" s="95">
        <f>IF(HT_Personalausgaben!AB184&lt;&gt;0,HT_Personalausgaben!AB185/HT_Personalausgaben!AB184,0)</f>
        <v>0</v>
      </c>
      <c r="AC185" s="96">
        <f>IF(HT_Personalausgaben!AC184&lt;&gt;0,HT_Personalausgaben!AC185/HT_Personalausgaben!AC184,0)</f>
        <v>0</v>
      </c>
      <c r="AD185" s="94">
        <f>IF(HT_Personalausgaben!AD184&lt;&gt;0,HT_Personalausgaben!AD185/HT_Personalausgaben!AD184,0)</f>
        <v>0</v>
      </c>
      <c r="AE185" s="95">
        <f>IF(HT_Personalausgaben!AE184&lt;&gt;0,HT_Personalausgaben!AE185/HT_Personalausgaben!AE184,0)</f>
        <v>0</v>
      </c>
      <c r="AF185" s="95">
        <f>IF(HT_Personalausgaben!AF184&lt;&gt;0,HT_Personalausgaben!AF185/HT_Personalausgaben!AF184,0)</f>
        <v>0</v>
      </c>
      <c r="AG185" s="96">
        <f>IF(HT_Personalausgaben!AG184&lt;&gt;0,HT_Personalausgaben!AG185/HT_Personalausgaben!AG184,0)</f>
        <v>0</v>
      </c>
      <c r="AH185" s="94">
        <f>IF(HT_Personalausgaben!AH184&lt;&gt;0,HT_Personalausgaben!AH185/HT_Personalausgaben!AH184,0)</f>
        <v>0</v>
      </c>
      <c r="AI185" s="95">
        <f>IF(HT_Personalausgaben!AI184&lt;&gt;0,HT_Personalausgaben!AI185/HT_Personalausgaben!AI184,0)</f>
        <v>0</v>
      </c>
      <c r="AJ185" s="95">
        <f>IF(HT_Personalausgaben!AJ184&lt;&gt;0,HT_Personalausgaben!AJ185/HT_Personalausgaben!AJ184,0)</f>
        <v>0</v>
      </c>
      <c r="AK185" s="96">
        <f>IF(HT_Personalausgaben!AK184&lt;&gt;0,HT_Personalausgaben!AK185/HT_Personalausgaben!AK184,0)</f>
        <v>0</v>
      </c>
      <c r="AL185" s="94">
        <f>IF(HT_Personalausgaben!AL184&lt;&gt;0,HT_Personalausgaben!AL185/HT_Personalausgaben!AL184,0)</f>
        <v>0</v>
      </c>
      <c r="AM185" s="95">
        <f>IF(HT_Personalausgaben!AM184&lt;&gt;0,HT_Personalausgaben!AM185/HT_Personalausgaben!AM184,0)</f>
        <v>0</v>
      </c>
      <c r="AN185" s="95">
        <f>IF(HT_Personalausgaben!AN184&lt;&gt;0,HT_Personalausgaben!AN185/HT_Personalausgaben!AN184,0)</f>
        <v>0</v>
      </c>
      <c r="AO185" s="95">
        <f>IF(HT_Personalausgaben!AO184&lt;&gt;0,HT_Personalausgaben!AO185/HT_Personalausgaben!AO184,0)</f>
        <v>0</v>
      </c>
      <c r="AP185" s="96">
        <f>IF(HT_Personalausgaben!AP184&lt;&gt;0,HT_Personalausgaben!AP185/HT_Personalausgaben!AP184,0)</f>
        <v>0</v>
      </c>
    </row>
    <row r="186" spans="1:42" s="72" customFormat="1" x14ac:dyDescent="0.25">
      <c r="A186" s="93" t="s">
        <v>108</v>
      </c>
      <c r="B186" s="94">
        <f>IF(HT_Personalausgaben!B184&lt;&gt;0,HT_Personalausgaben!B186/HT_Personalausgaben!B184,0)</f>
        <v>0</v>
      </c>
      <c r="C186" s="95">
        <f>IF(HT_Personalausgaben!C184&lt;&gt;0,HT_Personalausgaben!C186/HT_Personalausgaben!C184,0)</f>
        <v>0</v>
      </c>
      <c r="D186" s="95">
        <f>IF(HT_Personalausgaben!D184&lt;&gt;0,HT_Personalausgaben!D186/HT_Personalausgaben!D184,0)</f>
        <v>0</v>
      </c>
      <c r="E186" s="95">
        <f>IF(HT_Personalausgaben!E184&lt;&gt;0,HT_Personalausgaben!E186/HT_Personalausgaben!E184,0)</f>
        <v>0</v>
      </c>
      <c r="F186" s="95">
        <f>IF(HT_Personalausgaben!F184&lt;&gt;0,HT_Personalausgaben!F186/HT_Personalausgaben!F184,0)</f>
        <v>0</v>
      </c>
      <c r="G186" s="95">
        <f>IF(HT_Personalausgaben!G184&lt;&gt;0,HT_Personalausgaben!G186/HT_Personalausgaben!G184,0)</f>
        <v>0</v>
      </c>
      <c r="H186" s="95">
        <f>IF(HT_Personalausgaben!H184&lt;&gt;0,HT_Personalausgaben!H186/HT_Personalausgaben!H184,0)</f>
        <v>0</v>
      </c>
      <c r="I186" s="95">
        <f>IF(HT_Personalausgaben!I184&lt;&gt;0,HT_Personalausgaben!I186/HT_Personalausgaben!I184,0)</f>
        <v>0</v>
      </c>
      <c r="J186" s="95">
        <f>IF(HT_Personalausgaben!J184&lt;&gt;0,HT_Personalausgaben!J186/HT_Personalausgaben!J184,0)</f>
        <v>0</v>
      </c>
      <c r="K186" s="95">
        <f>IF(HT_Personalausgaben!K184&lt;&gt;0,HT_Personalausgaben!K186/HT_Personalausgaben!K184,0)</f>
        <v>0</v>
      </c>
      <c r="L186" s="95">
        <f>IF(HT_Personalausgaben!L184&lt;&gt;0,HT_Personalausgaben!L186/HT_Personalausgaben!L184,0)</f>
        <v>0</v>
      </c>
      <c r="M186" s="96">
        <f>IF(HT_Personalausgaben!M184&lt;&gt;0,HT_Personalausgaben!M186/HT_Personalausgaben!M184,0)</f>
        <v>0</v>
      </c>
      <c r="N186" s="94">
        <f>IF(HT_Personalausgaben!N184&lt;&gt;0,HT_Personalausgaben!N186/HT_Personalausgaben!N184,0)</f>
        <v>0</v>
      </c>
      <c r="O186" s="95">
        <f>IF(HT_Personalausgaben!O184&lt;&gt;0,HT_Personalausgaben!O186/HT_Personalausgaben!O184,0)</f>
        <v>0</v>
      </c>
      <c r="P186" s="95">
        <f>IF(HT_Personalausgaben!P184&lt;&gt;0,HT_Personalausgaben!P186/HT_Personalausgaben!P184,0)</f>
        <v>0</v>
      </c>
      <c r="Q186" s="95">
        <f>IF(HT_Personalausgaben!Q184&lt;&gt;0,HT_Personalausgaben!Q186/HT_Personalausgaben!Q184,0)</f>
        <v>0</v>
      </c>
      <c r="R186" s="95">
        <f>IF(HT_Personalausgaben!R184&lt;&gt;0,HT_Personalausgaben!R186/HT_Personalausgaben!R184,0)</f>
        <v>0</v>
      </c>
      <c r="S186" s="95">
        <f>IF(HT_Personalausgaben!S184&lt;&gt;0,HT_Personalausgaben!S186/HT_Personalausgaben!S184,0)</f>
        <v>0</v>
      </c>
      <c r="T186" s="95">
        <f>IF(HT_Personalausgaben!T184&lt;&gt;0,HT_Personalausgaben!T186/HT_Personalausgaben!T184,0)</f>
        <v>0</v>
      </c>
      <c r="U186" s="95">
        <f>IF(HT_Personalausgaben!U184&lt;&gt;0,HT_Personalausgaben!U186/HT_Personalausgaben!U184,0)</f>
        <v>0</v>
      </c>
      <c r="V186" s="95">
        <f>IF(HT_Personalausgaben!V184&lt;&gt;0,HT_Personalausgaben!V186/HT_Personalausgaben!V184,0)</f>
        <v>0</v>
      </c>
      <c r="W186" s="95">
        <f>IF(HT_Personalausgaben!W184&lt;&gt;0,HT_Personalausgaben!W186/HT_Personalausgaben!W184,0)</f>
        <v>0</v>
      </c>
      <c r="X186" s="95">
        <f>IF(HT_Personalausgaben!X184&lt;&gt;0,HT_Personalausgaben!X186/HT_Personalausgaben!X184,0)</f>
        <v>0</v>
      </c>
      <c r="Y186" s="96">
        <f>IF(HT_Personalausgaben!Y184&lt;&gt;0,HT_Personalausgaben!Y186/HT_Personalausgaben!Y184,0)</f>
        <v>0</v>
      </c>
      <c r="Z186" s="94">
        <f>IF(HT_Personalausgaben!Z184&lt;&gt;0,HT_Personalausgaben!Z186/HT_Personalausgaben!Z184,0)</f>
        <v>0</v>
      </c>
      <c r="AA186" s="95">
        <f>IF(HT_Personalausgaben!AA184&lt;&gt;0,HT_Personalausgaben!AA186/HT_Personalausgaben!AA184,0)</f>
        <v>0</v>
      </c>
      <c r="AB186" s="95">
        <f>IF(HT_Personalausgaben!AB184&lt;&gt;0,HT_Personalausgaben!AB186/HT_Personalausgaben!AB184,0)</f>
        <v>0</v>
      </c>
      <c r="AC186" s="96">
        <f>IF(HT_Personalausgaben!AC184&lt;&gt;0,HT_Personalausgaben!AC186/HT_Personalausgaben!AC184,0)</f>
        <v>0</v>
      </c>
      <c r="AD186" s="94">
        <f>IF(HT_Personalausgaben!AD184&lt;&gt;0,HT_Personalausgaben!AD186/HT_Personalausgaben!AD184,0)</f>
        <v>0</v>
      </c>
      <c r="AE186" s="95">
        <f>IF(HT_Personalausgaben!AE184&lt;&gt;0,HT_Personalausgaben!AE186/HT_Personalausgaben!AE184,0)</f>
        <v>0</v>
      </c>
      <c r="AF186" s="95">
        <f>IF(HT_Personalausgaben!AF184&lt;&gt;0,HT_Personalausgaben!AF186/HT_Personalausgaben!AF184,0)</f>
        <v>0</v>
      </c>
      <c r="AG186" s="96">
        <f>IF(HT_Personalausgaben!AG184&lt;&gt;0,HT_Personalausgaben!AG186/HT_Personalausgaben!AG184,0)</f>
        <v>0</v>
      </c>
      <c r="AH186" s="94">
        <f>IF(HT_Personalausgaben!AH184&lt;&gt;0,HT_Personalausgaben!AH186/HT_Personalausgaben!AH184,0)</f>
        <v>0</v>
      </c>
      <c r="AI186" s="95">
        <f>IF(HT_Personalausgaben!AI184&lt;&gt;0,HT_Personalausgaben!AI186/HT_Personalausgaben!AI184,0)</f>
        <v>0</v>
      </c>
      <c r="AJ186" s="95">
        <f>IF(HT_Personalausgaben!AJ184&lt;&gt;0,HT_Personalausgaben!AJ186/HT_Personalausgaben!AJ184,0)</f>
        <v>0</v>
      </c>
      <c r="AK186" s="96">
        <f>IF(HT_Personalausgaben!AK184&lt;&gt;0,HT_Personalausgaben!AK186/HT_Personalausgaben!AK184,0)</f>
        <v>0</v>
      </c>
      <c r="AL186" s="94">
        <f>IF(HT_Personalausgaben!AL184&lt;&gt;0,HT_Personalausgaben!AL186/HT_Personalausgaben!AL184,0)</f>
        <v>0</v>
      </c>
      <c r="AM186" s="95">
        <f>IF(HT_Personalausgaben!AM184&lt;&gt;0,HT_Personalausgaben!AM186/HT_Personalausgaben!AM184,0)</f>
        <v>0</v>
      </c>
      <c r="AN186" s="95">
        <f>IF(HT_Personalausgaben!AN184&lt;&gt;0,HT_Personalausgaben!AN186/HT_Personalausgaben!AN184,0)</f>
        <v>0</v>
      </c>
      <c r="AO186" s="95">
        <f>IF(HT_Personalausgaben!AO184&lt;&gt;0,HT_Personalausgaben!AO186/HT_Personalausgaben!AO184,0)</f>
        <v>0</v>
      </c>
      <c r="AP186" s="96">
        <f>IF(HT_Personalausgaben!AP184&lt;&gt;0,HT_Personalausgaben!AP186/HT_Personalausgaben!AP184,0)</f>
        <v>0</v>
      </c>
    </row>
    <row r="187" spans="1:42" s="72" customFormat="1" ht="13.5" thickBot="1" x14ac:dyDescent="0.3">
      <c r="A187" s="163" t="s">
        <v>431</v>
      </c>
      <c r="B187" s="166">
        <f>IF(HT_Personalausgaben!B184&lt;&gt;0,HT_Personalausgaben!B187/HT_Personalausgaben!B184,0)</f>
        <v>0</v>
      </c>
      <c r="C187" s="158">
        <f>IF(HT_Personalausgaben!C184&lt;&gt;0,HT_Personalausgaben!C187/HT_Personalausgaben!C184,0)</f>
        <v>0</v>
      </c>
      <c r="D187" s="158">
        <f>IF(HT_Personalausgaben!D184&lt;&gt;0,HT_Personalausgaben!D187/HT_Personalausgaben!D184,0)</f>
        <v>0</v>
      </c>
      <c r="E187" s="158">
        <f>IF(HT_Personalausgaben!E184&lt;&gt;0,HT_Personalausgaben!E187/HT_Personalausgaben!E184,0)</f>
        <v>0</v>
      </c>
      <c r="F187" s="158">
        <f>IF(HT_Personalausgaben!F184&lt;&gt;0,HT_Personalausgaben!F187/HT_Personalausgaben!F184,0)</f>
        <v>0</v>
      </c>
      <c r="G187" s="158">
        <f>IF(HT_Personalausgaben!G184&lt;&gt;0,HT_Personalausgaben!G187/HT_Personalausgaben!G184,0)</f>
        <v>0</v>
      </c>
      <c r="H187" s="158">
        <f>IF(HT_Personalausgaben!H184&lt;&gt;0,HT_Personalausgaben!H187/HT_Personalausgaben!H184,0)</f>
        <v>0</v>
      </c>
      <c r="I187" s="158">
        <f>IF(HT_Personalausgaben!I184&lt;&gt;0,HT_Personalausgaben!I187/HT_Personalausgaben!I184,0)</f>
        <v>0</v>
      </c>
      <c r="J187" s="158">
        <f>IF(HT_Personalausgaben!J184&lt;&gt;0,HT_Personalausgaben!J187/HT_Personalausgaben!J184,0)</f>
        <v>0</v>
      </c>
      <c r="K187" s="158">
        <f>IF(HT_Personalausgaben!K184&lt;&gt;0,HT_Personalausgaben!K187/HT_Personalausgaben!K184,0)</f>
        <v>0</v>
      </c>
      <c r="L187" s="158">
        <f>IF(HT_Personalausgaben!L184&lt;&gt;0,HT_Personalausgaben!L187/HT_Personalausgaben!L184,0)</f>
        <v>0</v>
      </c>
      <c r="M187" s="159">
        <f>IF(HT_Personalausgaben!M184&lt;&gt;0,HT_Personalausgaben!M187/HT_Personalausgaben!M184,0)</f>
        <v>0</v>
      </c>
      <c r="N187" s="166">
        <f>IF(HT_Personalausgaben!N184&lt;&gt;0,HT_Personalausgaben!N187/HT_Personalausgaben!N184,0)</f>
        <v>0</v>
      </c>
      <c r="O187" s="158">
        <f>IF(HT_Personalausgaben!O184&lt;&gt;0,HT_Personalausgaben!O187/HT_Personalausgaben!O184,0)</f>
        <v>0</v>
      </c>
      <c r="P187" s="158">
        <f>IF(HT_Personalausgaben!P184&lt;&gt;0,HT_Personalausgaben!P187/HT_Personalausgaben!P184,0)</f>
        <v>0</v>
      </c>
      <c r="Q187" s="158">
        <f>IF(HT_Personalausgaben!Q184&lt;&gt;0,HT_Personalausgaben!Q187/HT_Personalausgaben!Q184,0)</f>
        <v>0</v>
      </c>
      <c r="R187" s="158">
        <f>IF(HT_Personalausgaben!R184&lt;&gt;0,HT_Personalausgaben!R187/HT_Personalausgaben!R184,0)</f>
        <v>0</v>
      </c>
      <c r="S187" s="158">
        <f>IF(HT_Personalausgaben!S184&lt;&gt;0,HT_Personalausgaben!S187/HT_Personalausgaben!S184,0)</f>
        <v>0</v>
      </c>
      <c r="T187" s="158">
        <f>IF(HT_Personalausgaben!T184&lt;&gt;0,HT_Personalausgaben!T187/HT_Personalausgaben!T184,0)</f>
        <v>0</v>
      </c>
      <c r="U187" s="158">
        <f>IF(HT_Personalausgaben!U184&lt;&gt;0,HT_Personalausgaben!U187/HT_Personalausgaben!U184,0)</f>
        <v>0</v>
      </c>
      <c r="V187" s="158">
        <f>IF(HT_Personalausgaben!V184&lt;&gt;0,HT_Personalausgaben!V187/HT_Personalausgaben!V184,0)</f>
        <v>0</v>
      </c>
      <c r="W187" s="158">
        <f>IF(HT_Personalausgaben!W184&lt;&gt;0,HT_Personalausgaben!W187/HT_Personalausgaben!W184,0)</f>
        <v>0</v>
      </c>
      <c r="X187" s="158">
        <f>IF(HT_Personalausgaben!X184&lt;&gt;0,HT_Personalausgaben!X187/HT_Personalausgaben!X184,0)</f>
        <v>0</v>
      </c>
      <c r="Y187" s="159">
        <f>IF(HT_Personalausgaben!Y184&lt;&gt;0,HT_Personalausgaben!Y187/HT_Personalausgaben!Y184,0)</f>
        <v>0</v>
      </c>
      <c r="Z187" s="166">
        <f>IF(HT_Personalausgaben!Z184&lt;&gt;0,HT_Personalausgaben!Z187/HT_Personalausgaben!Z184,0)</f>
        <v>0</v>
      </c>
      <c r="AA187" s="158">
        <f>IF(HT_Personalausgaben!AA184&lt;&gt;0,HT_Personalausgaben!AA187/HT_Personalausgaben!AA184,0)</f>
        <v>0</v>
      </c>
      <c r="AB187" s="158">
        <f>IF(HT_Personalausgaben!AB184&lt;&gt;0,HT_Personalausgaben!AB187/HT_Personalausgaben!AB184,0)</f>
        <v>0</v>
      </c>
      <c r="AC187" s="159">
        <f>IF(HT_Personalausgaben!AC184&lt;&gt;0,HT_Personalausgaben!AC187/HT_Personalausgaben!AC184,0)</f>
        <v>0</v>
      </c>
      <c r="AD187" s="166">
        <f>IF(HT_Personalausgaben!AD184&lt;&gt;0,HT_Personalausgaben!AD187/HT_Personalausgaben!AD184,0)</f>
        <v>0</v>
      </c>
      <c r="AE187" s="158">
        <f>IF(HT_Personalausgaben!AE184&lt;&gt;0,HT_Personalausgaben!AE187/HT_Personalausgaben!AE184,0)</f>
        <v>0</v>
      </c>
      <c r="AF187" s="158">
        <f>IF(HT_Personalausgaben!AF184&lt;&gt;0,HT_Personalausgaben!AF187/HT_Personalausgaben!AF184,0)</f>
        <v>0</v>
      </c>
      <c r="AG187" s="159">
        <f>IF(HT_Personalausgaben!AG184&lt;&gt;0,HT_Personalausgaben!AG187/HT_Personalausgaben!AG184,0)</f>
        <v>0</v>
      </c>
      <c r="AH187" s="166">
        <f>IF(HT_Personalausgaben!AH184&lt;&gt;0,HT_Personalausgaben!AH187/HT_Personalausgaben!AH184,0)</f>
        <v>0</v>
      </c>
      <c r="AI187" s="158">
        <f>IF(HT_Personalausgaben!AI184&lt;&gt;0,HT_Personalausgaben!AI187/HT_Personalausgaben!AI184,0)</f>
        <v>0</v>
      </c>
      <c r="AJ187" s="158">
        <f>IF(HT_Personalausgaben!AJ184&lt;&gt;0,HT_Personalausgaben!AJ187/HT_Personalausgaben!AJ184,0)</f>
        <v>0</v>
      </c>
      <c r="AK187" s="159">
        <f>IF(HT_Personalausgaben!AK184&lt;&gt;0,HT_Personalausgaben!AK187/HT_Personalausgaben!AK184,0)</f>
        <v>0</v>
      </c>
      <c r="AL187" s="166">
        <f>IF(HT_Personalausgaben!AL184&lt;&gt;0,HT_Personalausgaben!AL187/HT_Personalausgaben!AL184,0)</f>
        <v>0</v>
      </c>
      <c r="AM187" s="158">
        <f>IF(HT_Personalausgaben!AM184&lt;&gt;0,HT_Personalausgaben!AM187/HT_Personalausgaben!AM184,0)</f>
        <v>0</v>
      </c>
      <c r="AN187" s="158">
        <f>IF(HT_Personalausgaben!AN184&lt;&gt;0,HT_Personalausgaben!AN187/HT_Personalausgaben!AN184,0)</f>
        <v>0</v>
      </c>
      <c r="AO187" s="158">
        <f>IF(HT_Personalausgaben!AO184&lt;&gt;0,HT_Personalausgaben!AO187/HT_Personalausgaben!AO184,0)</f>
        <v>0</v>
      </c>
      <c r="AP187" s="159">
        <f>IF(HT_Personalausgaben!AP184&lt;&gt;0,HT_Personalausgaben!AP187/HT_Personalausgaben!AP184,0)</f>
        <v>0</v>
      </c>
    </row>
    <row r="188" spans="1:42" s="72" customFormat="1" ht="20.100000000000001" customHeight="1" x14ac:dyDescent="0.25">
      <c r="A188" s="162" t="s">
        <v>104</v>
      </c>
      <c r="B188" s="165">
        <f t="shared" ref="B188:AK188" si="46">B49+B94+B139+B184</f>
        <v>0</v>
      </c>
      <c r="C188" s="145">
        <f t="shared" si="46"/>
        <v>0</v>
      </c>
      <c r="D188" s="145">
        <f t="shared" si="46"/>
        <v>0</v>
      </c>
      <c r="E188" s="145">
        <f t="shared" si="46"/>
        <v>0</v>
      </c>
      <c r="F188" s="145">
        <f t="shared" si="46"/>
        <v>0</v>
      </c>
      <c r="G188" s="145">
        <f t="shared" si="46"/>
        <v>0</v>
      </c>
      <c r="H188" s="145">
        <f t="shared" si="46"/>
        <v>0</v>
      </c>
      <c r="I188" s="145">
        <f t="shared" si="46"/>
        <v>0</v>
      </c>
      <c r="J188" s="145">
        <f t="shared" si="46"/>
        <v>0</v>
      </c>
      <c r="K188" s="145">
        <f t="shared" si="46"/>
        <v>0</v>
      </c>
      <c r="L188" s="145">
        <f t="shared" si="46"/>
        <v>0</v>
      </c>
      <c r="M188" s="146">
        <f t="shared" si="46"/>
        <v>0</v>
      </c>
      <c r="N188" s="165">
        <f t="shared" si="46"/>
        <v>0</v>
      </c>
      <c r="O188" s="145">
        <f t="shared" si="46"/>
        <v>0</v>
      </c>
      <c r="P188" s="145">
        <f t="shared" si="46"/>
        <v>0</v>
      </c>
      <c r="Q188" s="145">
        <f t="shared" si="46"/>
        <v>0</v>
      </c>
      <c r="R188" s="145">
        <f t="shared" si="46"/>
        <v>0</v>
      </c>
      <c r="S188" s="145">
        <f t="shared" si="46"/>
        <v>0</v>
      </c>
      <c r="T188" s="145">
        <f t="shared" si="46"/>
        <v>0</v>
      </c>
      <c r="U188" s="145">
        <f t="shared" si="46"/>
        <v>0</v>
      </c>
      <c r="V188" s="145">
        <f t="shared" si="46"/>
        <v>0</v>
      </c>
      <c r="W188" s="145">
        <f t="shared" si="46"/>
        <v>0</v>
      </c>
      <c r="X188" s="145">
        <f t="shared" si="46"/>
        <v>0</v>
      </c>
      <c r="Y188" s="146">
        <f t="shared" si="46"/>
        <v>0</v>
      </c>
      <c r="Z188" s="165">
        <f t="shared" si="46"/>
        <v>0</v>
      </c>
      <c r="AA188" s="145">
        <f t="shared" si="46"/>
        <v>0</v>
      </c>
      <c r="AB188" s="145">
        <f t="shared" si="46"/>
        <v>0</v>
      </c>
      <c r="AC188" s="146">
        <f t="shared" si="46"/>
        <v>0</v>
      </c>
      <c r="AD188" s="165">
        <f t="shared" si="46"/>
        <v>0</v>
      </c>
      <c r="AE188" s="145">
        <f t="shared" si="46"/>
        <v>0</v>
      </c>
      <c r="AF188" s="145">
        <f t="shared" si="46"/>
        <v>0</v>
      </c>
      <c r="AG188" s="146">
        <f t="shared" si="46"/>
        <v>0</v>
      </c>
      <c r="AH188" s="165">
        <f t="shared" si="46"/>
        <v>0</v>
      </c>
      <c r="AI188" s="145">
        <f t="shared" si="46"/>
        <v>0</v>
      </c>
      <c r="AJ188" s="145">
        <f t="shared" si="46"/>
        <v>0</v>
      </c>
      <c r="AK188" s="146">
        <f t="shared" si="46"/>
        <v>0</v>
      </c>
      <c r="AL188" s="165">
        <f>AL49+AL94+AL139+AL184</f>
        <v>0</v>
      </c>
      <c r="AM188" s="145">
        <f>AM49+AM94+AM139+AM184</f>
        <v>0</v>
      </c>
      <c r="AN188" s="145">
        <f>AN49+AN94+AN139+AN184</f>
        <v>0</v>
      </c>
      <c r="AO188" s="145">
        <f>AO49+AO94+AO139+AO184</f>
        <v>0</v>
      </c>
      <c r="AP188" s="146">
        <f>AP49+AP94+AP139+AP184</f>
        <v>0</v>
      </c>
    </row>
    <row r="189" spans="1:42" s="72" customFormat="1" x14ac:dyDescent="0.25">
      <c r="A189" s="93" t="s">
        <v>107</v>
      </c>
      <c r="B189" s="94">
        <f>IF(HT_Personalausgaben!B188&lt;&gt;0,HT_Personalausgaben!B189/HT_Personalausgaben!B188,0)</f>
        <v>0</v>
      </c>
      <c r="C189" s="95">
        <f>IF(HT_Personalausgaben!C188&lt;&gt;0,HT_Personalausgaben!C189/HT_Personalausgaben!C188,0)</f>
        <v>0</v>
      </c>
      <c r="D189" s="95">
        <f>IF(HT_Personalausgaben!D188&lt;&gt;0,HT_Personalausgaben!D189/HT_Personalausgaben!D188,0)</f>
        <v>0</v>
      </c>
      <c r="E189" s="95">
        <f>IF(HT_Personalausgaben!E188&lt;&gt;0,HT_Personalausgaben!E189/HT_Personalausgaben!E188,0)</f>
        <v>0</v>
      </c>
      <c r="F189" s="95">
        <f>IF(HT_Personalausgaben!F188&lt;&gt;0,HT_Personalausgaben!F189/HT_Personalausgaben!F188,0)</f>
        <v>0</v>
      </c>
      <c r="G189" s="95">
        <f>IF(HT_Personalausgaben!G188&lt;&gt;0,HT_Personalausgaben!G189/HT_Personalausgaben!G188,0)</f>
        <v>0</v>
      </c>
      <c r="H189" s="95">
        <f>IF(HT_Personalausgaben!H188&lt;&gt;0,HT_Personalausgaben!H189/HT_Personalausgaben!H188,0)</f>
        <v>0</v>
      </c>
      <c r="I189" s="95">
        <f>IF(HT_Personalausgaben!I188&lt;&gt;0,HT_Personalausgaben!I189/HT_Personalausgaben!I188,0)</f>
        <v>0</v>
      </c>
      <c r="J189" s="95">
        <f>IF(HT_Personalausgaben!J188&lt;&gt;0,HT_Personalausgaben!J189/HT_Personalausgaben!J188,0)</f>
        <v>0</v>
      </c>
      <c r="K189" s="95">
        <f>IF(HT_Personalausgaben!K188&lt;&gt;0,HT_Personalausgaben!K189/HT_Personalausgaben!K188,0)</f>
        <v>0</v>
      </c>
      <c r="L189" s="95">
        <f>IF(HT_Personalausgaben!L188&lt;&gt;0,HT_Personalausgaben!L189/HT_Personalausgaben!L188,0)</f>
        <v>0</v>
      </c>
      <c r="M189" s="96">
        <f>IF(HT_Personalausgaben!M188&lt;&gt;0,HT_Personalausgaben!M189/HT_Personalausgaben!M188,0)</f>
        <v>0</v>
      </c>
      <c r="N189" s="94">
        <f>IF(HT_Personalausgaben!N188&lt;&gt;0,HT_Personalausgaben!N189/HT_Personalausgaben!N188,0)</f>
        <v>0</v>
      </c>
      <c r="O189" s="95">
        <f>IF(HT_Personalausgaben!O188&lt;&gt;0,HT_Personalausgaben!O189/HT_Personalausgaben!O188,0)</f>
        <v>0</v>
      </c>
      <c r="P189" s="95">
        <f>IF(HT_Personalausgaben!P188&lt;&gt;0,HT_Personalausgaben!P189/HT_Personalausgaben!P188,0)</f>
        <v>0</v>
      </c>
      <c r="Q189" s="95">
        <f>IF(HT_Personalausgaben!Q188&lt;&gt;0,HT_Personalausgaben!Q189/HT_Personalausgaben!Q188,0)</f>
        <v>0</v>
      </c>
      <c r="R189" s="95">
        <f>IF(HT_Personalausgaben!R188&lt;&gt;0,HT_Personalausgaben!R189/HT_Personalausgaben!R188,0)</f>
        <v>0</v>
      </c>
      <c r="S189" s="95">
        <f>IF(HT_Personalausgaben!S188&lt;&gt;0,HT_Personalausgaben!S189/HT_Personalausgaben!S188,0)</f>
        <v>0</v>
      </c>
      <c r="T189" s="95">
        <f>IF(HT_Personalausgaben!T188&lt;&gt;0,HT_Personalausgaben!T189/HT_Personalausgaben!T188,0)</f>
        <v>0</v>
      </c>
      <c r="U189" s="95">
        <f>IF(HT_Personalausgaben!U188&lt;&gt;0,HT_Personalausgaben!U189/HT_Personalausgaben!U188,0)</f>
        <v>0</v>
      </c>
      <c r="V189" s="95">
        <f>IF(HT_Personalausgaben!V188&lt;&gt;0,HT_Personalausgaben!V189/HT_Personalausgaben!V188,0)</f>
        <v>0</v>
      </c>
      <c r="W189" s="95">
        <f>IF(HT_Personalausgaben!W188&lt;&gt;0,HT_Personalausgaben!W189/HT_Personalausgaben!W188,0)</f>
        <v>0</v>
      </c>
      <c r="X189" s="95">
        <f>IF(HT_Personalausgaben!X188&lt;&gt;0,HT_Personalausgaben!X189/HT_Personalausgaben!X188,0)</f>
        <v>0</v>
      </c>
      <c r="Y189" s="96">
        <f>IF(HT_Personalausgaben!Y188&lt;&gt;0,HT_Personalausgaben!Y189/HT_Personalausgaben!Y188,0)</f>
        <v>0</v>
      </c>
      <c r="Z189" s="94">
        <f>IF(HT_Personalausgaben!Z188&lt;&gt;0,HT_Personalausgaben!Z189/HT_Personalausgaben!Z188,0)</f>
        <v>0</v>
      </c>
      <c r="AA189" s="95">
        <f>IF(HT_Personalausgaben!AA188&lt;&gt;0,HT_Personalausgaben!AA189/HT_Personalausgaben!AA188,0)</f>
        <v>0</v>
      </c>
      <c r="AB189" s="95">
        <f>IF(HT_Personalausgaben!AB188&lt;&gt;0,HT_Personalausgaben!AB189/HT_Personalausgaben!AB188,0)</f>
        <v>0</v>
      </c>
      <c r="AC189" s="96">
        <f>IF(HT_Personalausgaben!AC188&lt;&gt;0,HT_Personalausgaben!AC189/HT_Personalausgaben!AC188,0)</f>
        <v>0</v>
      </c>
      <c r="AD189" s="94">
        <f>IF(HT_Personalausgaben!AD188&lt;&gt;0,HT_Personalausgaben!AD189/HT_Personalausgaben!AD188,0)</f>
        <v>0</v>
      </c>
      <c r="AE189" s="95">
        <f>IF(HT_Personalausgaben!AE188&lt;&gt;0,HT_Personalausgaben!AE189/HT_Personalausgaben!AE188,0)</f>
        <v>0</v>
      </c>
      <c r="AF189" s="95">
        <f>IF(HT_Personalausgaben!AF188&lt;&gt;0,HT_Personalausgaben!AF189/HT_Personalausgaben!AF188,0)</f>
        <v>0</v>
      </c>
      <c r="AG189" s="96">
        <f>IF(HT_Personalausgaben!AG188&lt;&gt;0,HT_Personalausgaben!AG189/HT_Personalausgaben!AG188,0)</f>
        <v>0</v>
      </c>
      <c r="AH189" s="94">
        <f>IF(HT_Personalausgaben!AH188&lt;&gt;0,HT_Personalausgaben!AH189/HT_Personalausgaben!AH188,0)</f>
        <v>0</v>
      </c>
      <c r="AI189" s="95">
        <f>IF(HT_Personalausgaben!AI188&lt;&gt;0,HT_Personalausgaben!AI189/HT_Personalausgaben!AI188,0)</f>
        <v>0</v>
      </c>
      <c r="AJ189" s="95">
        <f>IF(HT_Personalausgaben!AJ188&lt;&gt;0,HT_Personalausgaben!AJ189/HT_Personalausgaben!AJ188,0)</f>
        <v>0</v>
      </c>
      <c r="AK189" s="96">
        <f>IF(HT_Personalausgaben!AK188&lt;&gt;0,HT_Personalausgaben!AK189/HT_Personalausgaben!AK188,0)</f>
        <v>0</v>
      </c>
      <c r="AL189" s="94">
        <f>IF(HT_Personalausgaben!AL188&lt;&gt;0,HT_Personalausgaben!AL189/HT_Personalausgaben!AL188,0)</f>
        <v>0</v>
      </c>
      <c r="AM189" s="95">
        <f>IF(HT_Personalausgaben!AM188&lt;&gt;0,HT_Personalausgaben!AM189/HT_Personalausgaben!AM188,0)</f>
        <v>0</v>
      </c>
      <c r="AN189" s="95">
        <f>IF(HT_Personalausgaben!AN188&lt;&gt;0,HT_Personalausgaben!AN189/HT_Personalausgaben!AN188,0)</f>
        <v>0</v>
      </c>
      <c r="AO189" s="95">
        <f>IF(HT_Personalausgaben!AO188&lt;&gt;0,HT_Personalausgaben!AO189/HT_Personalausgaben!AO188,0)</f>
        <v>0</v>
      </c>
      <c r="AP189" s="96">
        <f>IF(HT_Personalausgaben!AP188&lt;&gt;0,HT_Personalausgaben!AP189/HT_Personalausgaben!AP188,0)</f>
        <v>0</v>
      </c>
    </row>
    <row r="190" spans="1:42" s="72" customFormat="1" x14ac:dyDescent="0.25">
      <c r="A190" s="93" t="s">
        <v>108</v>
      </c>
      <c r="B190" s="94">
        <f>IF(HT_Personalausgaben!B188&lt;&gt;0,HT_Personalausgaben!B190/HT_Personalausgaben!B188,0)</f>
        <v>0</v>
      </c>
      <c r="C190" s="95">
        <f>IF(HT_Personalausgaben!C188&lt;&gt;0,HT_Personalausgaben!C190/HT_Personalausgaben!C188,0)</f>
        <v>0</v>
      </c>
      <c r="D190" s="95">
        <f>IF(HT_Personalausgaben!D188&lt;&gt;0,HT_Personalausgaben!D190/HT_Personalausgaben!D188,0)</f>
        <v>0</v>
      </c>
      <c r="E190" s="95">
        <f>IF(HT_Personalausgaben!E188&lt;&gt;0,HT_Personalausgaben!E190/HT_Personalausgaben!E188,0)</f>
        <v>0</v>
      </c>
      <c r="F190" s="95">
        <f>IF(HT_Personalausgaben!F188&lt;&gt;0,HT_Personalausgaben!F190/HT_Personalausgaben!F188,0)</f>
        <v>0</v>
      </c>
      <c r="G190" s="95">
        <f>IF(HT_Personalausgaben!G188&lt;&gt;0,HT_Personalausgaben!G190/HT_Personalausgaben!G188,0)</f>
        <v>0</v>
      </c>
      <c r="H190" s="95">
        <f>IF(HT_Personalausgaben!H188&lt;&gt;0,HT_Personalausgaben!H190/HT_Personalausgaben!H188,0)</f>
        <v>0</v>
      </c>
      <c r="I190" s="95">
        <f>IF(HT_Personalausgaben!I188&lt;&gt;0,HT_Personalausgaben!I190/HT_Personalausgaben!I188,0)</f>
        <v>0</v>
      </c>
      <c r="J190" s="95">
        <f>IF(HT_Personalausgaben!J188&lt;&gt;0,HT_Personalausgaben!J190/HT_Personalausgaben!J188,0)</f>
        <v>0</v>
      </c>
      <c r="K190" s="95">
        <f>IF(HT_Personalausgaben!K188&lt;&gt;0,HT_Personalausgaben!K190/HT_Personalausgaben!K188,0)</f>
        <v>0</v>
      </c>
      <c r="L190" s="95">
        <f>IF(HT_Personalausgaben!L188&lt;&gt;0,HT_Personalausgaben!L190/HT_Personalausgaben!L188,0)</f>
        <v>0</v>
      </c>
      <c r="M190" s="96">
        <f>IF(HT_Personalausgaben!M188&lt;&gt;0,HT_Personalausgaben!M190/HT_Personalausgaben!M188,0)</f>
        <v>0</v>
      </c>
      <c r="N190" s="94">
        <f>IF(HT_Personalausgaben!N188&lt;&gt;0,HT_Personalausgaben!N190/HT_Personalausgaben!N188,0)</f>
        <v>0</v>
      </c>
      <c r="O190" s="95">
        <f>IF(HT_Personalausgaben!O188&lt;&gt;0,HT_Personalausgaben!O190/HT_Personalausgaben!O188,0)</f>
        <v>0</v>
      </c>
      <c r="P190" s="95">
        <f>IF(HT_Personalausgaben!P188&lt;&gt;0,HT_Personalausgaben!P190/HT_Personalausgaben!P188,0)</f>
        <v>0</v>
      </c>
      <c r="Q190" s="95">
        <f>IF(HT_Personalausgaben!Q188&lt;&gt;0,HT_Personalausgaben!Q190/HT_Personalausgaben!Q188,0)</f>
        <v>0</v>
      </c>
      <c r="R190" s="95">
        <f>IF(HT_Personalausgaben!R188&lt;&gt;0,HT_Personalausgaben!R190/HT_Personalausgaben!R188,0)</f>
        <v>0</v>
      </c>
      <c r="S190" s="95">
        <f>IF(HT_Personalausgaben!S188&lt;&gt;0,HT_Personalausgaben!S190/HT_Personalausgaben!S188,0)</f>
        <v>0</v>
      </c>
      <c r="T190" s="95">
        <f>IF(HT_Personalausgaben!T188&lt;&gt;0,HT_Personalausgaben!T190/HT_Personalausgaben!T188,0)</f>
        <v>0</v>
      </c>
      <c r="U190" s="95">
        <f>IF(HT_Personalausgaben!U188&lt;&gt;0,HT_Personalausgaben!U190/HT_Personalausgaben!U188,0)</f>
        <v>0</v>
      </c>
      <c r="V190" s="95">
        <f>IF(HT_Personalausgaben!V188&lt;&gt;0,HT_Personalausgaben!V190/HT_Personalausgaben!V188,0)</f>
        <v>0</v>
      </c>
      <c r="W190" s="95">
        <f>IF(HT_Personalausgaben!W188&lt;&gt;0,HT_Personalausgaben!W190/HT_Personalausgaben!W188,0)</f>
        <v>0</v>
      </c>
      <c r="X190" s="95">
        <f>IF(HT_Personalausgaben!X188&lt;&gt;0,HT_Personalausgaben!X190/HT_Personalausgaben!X188,0)</f>
        <v>0</v>
      </c>
      <c r="Y190" s="96">
        <f>IF(HT_Personalausgaben!Y188&lt;&gt;0,HT_Personalausgaben!Y190/HT_Personalausgaben!Y188,0)</f>
        <v>0</v>
      </c>
      <c r="Z190" s="94">
        <f>IF(HT_Personalausgaben!Z188&lt;&gt;0,HT_Personalausgaben!Z190/HT_Personalausgaben!Z188,0)</f>
        <v>0</v>
      </c>
      <c r="AA190" s="95">
        <f>IF(HT_Personalausgaben!AA188&lt;&gt;0,HT_Personalausgaben!AA190/HT_Personalausgaben!AA188,0)</f>
        <v>0</v>
      </c>
      <c r="AB190" s="95">
        <f>IF(HT_Personalausgaben!AB188&lt;&gt;0,HT_Personalausgaben!AB190/HT_Personalausgaben!AB188,0)</f>
        <v>0</v>
      </c>
      <c r="AC190" s="96">
        <f>IF(HT_Personalausgaben!AC188&lt;&gt;0,HT_Personalausgaben!AC190/HT_Personalausgaben!AC188,0)</f>
        <v>0</v>
      </c>
      <c r="AD190" s="94">
        <f>IF(HT_Personalausgaben!AD188&lt;&gt;0,HT_Personalausgaben!AD190/HT_Personalausgaben!AD188,0)</f>
        <v>0</v>
      </c>
      <c r="AE190" s="95">
        <f>IF(HT_Personalausgaben!AE188&lt;&gt;0,HT_Personalausgaben!AE190/HT_Personalausgaben!AE188,0)</f>
        <v>0</v>
      </c>
      <c r="AF190" s="95">
        <f>IF(HT_Personalausgaben!AF188&lt;&gt;0,HT_Personalausgaben!AF190/HT_Personalausgaben!AF188,0)</f>
        <v>0</v>
      </c>
      <c r="AG190" s="96">
        <f>IF(HT_Personalausgaben!AG188&lt;&gt;0,HT_Personalausgaben!AG190/HT_Personalausgaben!AG188,0)</f>
        <v>0</v>
      </c>
      <c r="AH190" s="94">
        <f>IF(HT_Personalausgaben!AH188&lt;&gt;0,HT_Personalausgaben!AH190/HT_Personalausgaben!AH188,0)</f>
        <v>0</v>
      </c>
      <c r="AI190" s="95">
        <f>IF(HT_Personalausgaben!AI188&lt;&gt;0,HT_Personalausgaben!AI190/HT_Personalausgaben!AI188,0)</f>
        <v>0</v>
      </c>
      <c r="AJ190" s="95">
        <f>IF(HT_Personalausgaben!AJ188&lt;&gt;0,HT_Personalausgaben!AJ190/HT_Personalausgaben!AJ188,0)</f>
        <v>0</v>
      </c>
      <c r="AK190" s="96">
        <f>IF(HT_Personalausgaben!AK188&lt;&gt;0,HT_Personalausgaben!AK190/HT_Personalausgaben!AK188,0)</f>
        <v>0</v>
      </c>
      <c r="AL190" s="94">
        <f>IF(HT_Personalausgaben!AL188&lt;&gt;0,HT_Personalausgaben!AL190/HT_Personalausgaben!AL188,0)</f>
        <v>0</v>
      </c>
      <c r="AM190" s="95">
        <f>IF(HT_Personalausgaben!AM188&lt;&gt;0,HT_Personalausgaben!AM190/HT_Personalausgaben!AM188,0)</f>
        <v>0</v>
      </c>
      <c r="AN190" s="95">
        <f>IF(HT_Personalausgaben!AN188&lt;&gt;0,HT_Personalausgaben!AN190/HT_Personalausgaben!AN188,0)</f>
        <v>0</v>
      </c>
      <c r="AO190" s="95">
        <f>IF(HT_Personalausgaben!AO188&lt;&gt;0,HT_Personalausgaben!AO190/HT_Personalausgaben!AO188,0)</f>
        <v>0</v>
      </c>
      <c r="AP190" s="96">
        <f>IF(HT_Personalausgaben!AP188&lt;&gt;0,HT_Personalausgaben!AP190/HT_Personalausgaben!AP188,0)</f>
        <v>0</v>
      </c>
    </row>
    <row r="191" spans="1:42" s="72" customFormat="1" ht="13.5" thickBot="1" x14ac:dyDescent="0.3">
      <c r="A191" s="163" t="s">
        <v>431</v>
      </c>
      <c r="B191" s="166">
        <f>IF(HT_Personalausgaben!B188&lt;&gt;0,HT_Personalausgaben!B191/HT_Personalausgaben!B188,0)</f>
        <v>0</v>
      </c>
      <c r="C191" s="158">
        <f>IF(HT_Personalausgaben!C188&lt;&gt;0,HT_Personalausgaben!C191/HT_Personalausgaben!C188,0)</f>
        <v>0</v>
      </c>
      <c r="D191" s="158">
        <f>IF(HT_Personalausgaben!D188&lt;&gt;0,HT_Personalausgaben!D191/HT_Personalausgaben!D188,0)</f>
        <v>0</v>
      </c>
      <c r="E191" s="158">
        <f>IF(HT_Personalausgaben!E188&lt;&gt;0,HT_Personalausgaben!E191/HT_Personalausgaben!E188,0)</f>
        <v>0</v>
      </c>
      <c r="F191" s="158">
        <f>IF(HT_Personalausgaben!F188&lt;&gt;0,HT_Personalausgaben!F191/HT_Personalausgaben!F188,0)</f>
        <v>0</v>
      </c>
      <c r="G191" s="158">
        <f>IF(HT_Personalausgaben!G188&lt;&gt;0,HT_Personalausgaben!G191/HT_Personalausgaben!G188,0)</f>
        <v>0</v>
      </c>
      <c r="H191" s="158">
        <f>IF(HT_Personalausgaben!H188&lt;&gt;0,HT_Personalausgaben!H191/HT_Personalausgaben!H188,0)</f>
        <v>0</v>
      </c>
      <c r="I191" s="158">
        <f>IF(HT_Personalausgaben!I188&lt;&gt;0,HT_Personalausgaben!I191/HT_Personalausgaben!I188,0)</f>
        <v>0</v>
      </c>
      <c r="J191" s="158">
        <f>IF(HT_Personalausgaben!J188&lt;&gt;0,HT_Personalausgaben!J191/HT_Personalausgaben!J188,0)</f>
        <v>0</v>
      </c>
      <c r="K191" s="158">
        <f>IF(HT_Personalausgaben!K188&lt;&gt;0,HT_Personalausgaben!K191/HT_Personalausgaben!K188,0)</f>
        <v>0</v>
      </c>
      <c r="L191" s="158">
        <f>IF(HT_Personalausgaben!L188&lt;&gt;0,HT_Personalausgaben!L191/HT_Personalausgaben!L188,0)</f>
        <v>0</v>
      </c>
      <c r="M191" s="159">
        <f>IF(HT_Personalausgaben!M188&lt;&gt;0,HT_Personalausgaben!M191/HT_Personalausgaben!M188,0)</f>
        <v>0</v>
      </c>
      <c r="N191" s="166">
        <f>IF(HT_Personalausgaben!N188&lt;&gt;0,HT_Personalausgaben!N191/HT_Personalausgaben!N188,0)</f>
        <v>0</v>
      </c>
      <c r="O191" s="158">
        <f>IF(HT_Personalausgaben!O188&lt;&gt;0,HT_Personalausgaben!O191/HT_Personalausgaben!O188,0)</f>
        <v>0</v>
      </c>
      <c r="P191" s="158">
        <f>IF(HT_Personalausgaben!P188&lt;&gt;0,HT_Personalausgaben!P191/HT_Personalausgaben!P188,0)</f>
        <v>0</v>
      </c>
      <c r="Q191" s="158">
        <f>IF(HT_Personalausgaben!Q188&lt;&gt;0,HT_Personalausgaben!Q191/HT_Personalausgaben!Q188,0)</f>
        <v>0</v>
      </c>
      <c r="R191" s="158">
        <f>IF(HT_Personalausgaben!R188&lt;&gt;0,HT_Personalausgaben!R191/HT_Personalausgaben!R188,0)</f>
        <v>0</v>
      </c>
      <c r="S191" s="158">
        <f>IF(HT_Personalausgaben!S188&lt;&gt;0,HT_Personalausgaben!S191/HT_Personalausgaben!S188,0)</f>
        <v>0</v>
      </c>
      <c r="T191" s="158">
        <f>IF(HT_Personalausgaben!T188&lt;&gt;0,HT_Personalausgaben!T191/HT_Personalausgaben!T188,0)</f>
        <v>0</v>
      </c>
      <c r="U191" s="158">
        <f>IF(HT_Personalausgaben!U188&lt;&gt;0,HT_Personalausgaben!U191/HT_Personalausgaben!U188,0)</f>
        <v>0</v>
      </c>
      <c r="V191" s="158">
        <f>IF(HT_Personalausgaben!V188&lt;&gt;0,HT_Personalausgaben!V191/HT_Personalausgaben!V188,0)</f>
        <v>0</v>
      </c>
      <c r="W191" s="158">
        <f>IF(HT_Personalausgaben!W188&lt;&gt;0,HT_Personalausgaben!W191/HT_Personalausgaben!W188,0)</f>
        <v>0</v>
      </c>
      <c r="X191" s="158">
        <f>IF(HT_Personalausgaben!X188&lt;&gt;0,HT_Personalausgaben!X191/HT_Personalausgaben!X188,0)</f>
        <v>0</v>
      </c>
      <c r="Y191" s="159">
        <f>IF(HT_Personalausgaben!Y188&lt;&gt;0,HT_Personalausgaben!Y191/HT_Personalausgaben!Y188,0)</f>
        <v>0</v>
      </c>
      <c r="Z191" s="166">
        <f>IF(HT_Personalausgaben!Z188&lt;&gt;0,HT_Personalausgaben!Z191/HT_Personalausgaben!Z188,0)</f>
        <v>0</v>
      </c>
      <c r="AA191" s="158">
        <f>IF(HT_Personalausgaben!AA188&lt;&gt;0,HT_Personalausgaben!AA191/HT_Personalausgaben!AA188,0)</f>
        <v>0</v>
      </c>
      <c r="AB191" s="158">
        <f>IF(HT_Personalausgaben!AB188&lt;&gt;0,HT_Personalausgaben!AB191/HT_Personalausgaben!AB188,0)</f>
        <v>0</v>
      </c>
      <c r="AC191" s="159">
        <f>IF(HT_Personalausgaben!AC188&lt;&gt;0,HT_Personalausgaben!AC191/HT_Personalausgaben!AC188,0)</f>
        <v>0</v>
      </c>
      <c r="AD191" s="166">
        <f>IF(HT_Personalausgaben!AD188&lt;&gt;0,HT_Personalausgaben!AD191/HT_Personalausgaben!AD188,0)</f>
        <v>0</v>
      </c>
      <c r="AE191" s="158">
        <f>IF(HT_Personalausgaben!AE188&lt;&gt;0,HT_Personalausgaben!AE191/HT_Personalausgaben!AE188,0)</f>
        <v>0</v>
      </c>
      <c r="AF191" s="158">
        <f>IF(HT_Personalausgaben!AF188&lt;&gt;0,HT_Personalausgaben!AF191/HT_Personalausgaben!AF188,0)</f>
        <v>0</v>
      </c>
      <c r="AG191" s="159">
        <f>IF(HT_Personalausgaben!AG188&lt;&gt;0,HT_Personalausgaben!AG191/HT_Personalausgaben!AG188,0)</f>
        <v>0</v>
      </c>
      <c r="AH191" s="166">
        <f>IF(HT_Personalausgaben!AH188&lt;&gt;0,HT_Personalausgaben!AH191/HT_Personalausgaben!AH188,0)</f>
        <v>0</v>
      </c>
      <c r="AI191" s="158">
        <f>IF(HT_Personalausgaben!AI188&lt;&gt;0,HT_Personalausgaben!AI191/HT_Personalausgaben!AI188,0)</f>
        <v>0</v>
      </c>
      <c r="AJ191" s="158">
        <f>IF(HT_Personalausgaben!AJ188&lt;&gt;0,HT_Personalausgaben!AJ191/HT_Personalausgaben!AJ188,0)</f>
        <v>0</v>
      </c>
      <c r="AK191" s="159">
        <f>IF(HT_Personalausgaben!AK188&lt;&gt;0,HT_Personalausgaben!AK191/HT_Personalausgaben!AK188,0)</f>
        <v>0</v>
      </c>
      <c r="AL191" s="166">
        <f>IF(HT_Personalausgaben!AL188&lt;&gt;0,HT_Personalausgaben!AL191/HT_Personalausgaben!AL188,0)</f>
        <v>0</v>
      </c>
      <c r="AM191" s="158">
        <f>IF(HT_Personalausgaben!AM188&lt;&gt;0,HT_Personalausgaben!AM191/HT_Personalausgaben!AM188,0)</f>
        <v>0</v>
      </c>
      <c r="AN191" s="158">
        <f>IF(HT_Personalausgaben!AN188&lt;&gt;0,HT_Personalausgaben!AN191/HT_Personalausgaben!AN188,0)</f>
        <v>0</v>
      </c>
      <c r="AO191" s="158">
        <f>IF(HT_Personalausgaben!AO188&lt;&gt;0,HT_Personalausgaben!AO191/HT_Personalausgaben!AO188,0)</f>
        <v>0</v>
      </c>
      <c r="AP191" s="159">
        <f>IF(HT_Personalausgaben!AP188&lt;&gt;0,HT_Personalausgaben!AP191/HT_Personalausgaben!AP188,0)</f>
        <v>0</v>
      </c>
    </row>
  </sheetData>
  <sheetProtection password="B210" sheet="1"/>
  <mergeCells count="6">
    <mergeCell ref="AH6:AK6"/>
    <mergeCell ref="A6:A7"/>
    <mergeCell ref="B6:M6"/>
    <mergeCell ref="N6:Y6"/>
    <mergeCell ref="Z6:AC6"/>
    <mergeCell ref="AD6:AG6"/>
  </mergeCells>
  <dataValidations count="3">
    <dataValidation type="textLength" operator="lessThanOrEqual" allowBlank="1" showInputMessage="1" showErrorMessage="1" errorTitle="Name Mitarbeiter" error="Bitte max. Name bis 100 Zeichen erfassen." sqref="A9 A13 A17 A21 A25 A29 A33 A37 A41 A45 A54 A58 A62 A66 A70 A74 A78 A82 A86 A90 A99 A103 A107 A111 A115 A119 A123 A127 A131 A135 A144 A148 A152 A156 A160 A164 A168 A172 A176 A180">
      <formula1>100</formula1>
    </dataValidation>
    <dataValidation type="decimal" allowBlank="1" showInputMessage="1" showErrorMessage="1" errorTitle="Zahlen" error="Bitte nur positive Zahlen erfassen" sqref="B9:AK9 B13:AK13 B17:AK17 B21:AK21 B25:AK25 B29:AK29 B33:AK33 B37:AK37 B41:AK41 B45:AK45 B54:AK54 B58:AK58 B62:AK62 B66:AK66 B70:AK70 B74:AK74 B78:AK78 B82:AK82 B86:AK86 B90:AK90 B99:AK99 B103:AK103 B107:AK107 B111:AK111 B115:AK115 B119:AK119 B123:AK123 B127:AK127 B131:AK131 B135:AK135 B144:AK144 B148:AK148 B152:AK152 B156:AK156 B160:AK160 B164:AK164 B168:AK168 B172:AK172 B176:AK176 B180:AK180">
      <formula1>0</formula1>
      <formula2>999999999999</formula2>
    </dataValidation>
    <dataValidation type="decimal" allowBlank="1" showInputMessage="1" showErrorMessage="1" errorTitle="Prozent" error="Bitte nur Werte zwischen 0 und 100% erfassen und darauf achten, dass der errechnete Wert nicht negativ ist." sqref="B10:AK11 B14:AK15 B18:AK19 B22:AK23 B26:AK27 B30:AK31 B34:AK35 B38:AK39 B42:AK43 B46:AK47 B55:AK56 B59:AK60 B63:AK64 B67:AK68 B71:AK72 B75:AK76 B79:AK80 B83:AK84 B87:AK88 B91:AK92 B100:AK101 B104:AK105 B108:AK109 B112:AK113 B116:AK117 B120:AK121 B124:AK125 B128:AK129 B132:AK133 B136:AK137 B145:AK146 B149:AK150 B153:AK154 B157:AK158 B161:AK162 B165:AK166 B169:AK170 B173:AK174 B177:AK178 B181:AK182">
      <formula1>0</formula1>
      <formula2>1</formula2>
    </dataValidation>
  </dataValidations>
  <pageMargins left="0.7" right="0.7" top="0.78740157499999996" bottom="0.78740157499999996" header="0.3" footer="0.3"/>
  <pageSetup paperSize="9" scale="10" orientation="landscape" copies="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tabColor theme="0"/>
  </sheetPr>
  <dimension ref="A1:AP191"/>
  <sheetViews>
    <sheetView workbookViewId="0">
      <selection activeCell="C7" sqref="C7"/>
    </sheetView>
  </sheetViews>
  <sheetFormatPr baseColWidth="10" defaultRowHeight="12.75" x14ac:dyDescent="0.2"/>
  <cols>
    <col min="1" max="1" width="31.7109375" style="2" customWidth="1"/>
    <col min="2" max="37" width="11.7109375" style="2" customWidth="1"/>
    <col min="38" max="46" width="10.7109375" style="2" customWidth="1"/>
    <col min="47" max="16384" width="11.42578125" style="2"/>
  </cols>
  <sheetData>
    <row r="1" spans="1:42" ht="15.75" x14ac:dyDescent="0.25">
      <c r="A1" s="3" t="s">
        <v>13</v>
      </c>
      <c r="B1" s="3">
        <f>Name</f>
        <v>0</v>
      </c>
    </row>
    <row r="2" spans="1:42" ht="15.75" x14ac:dyDescent="0.25">
      <c r="A2" s="3" t="str">
        <f>IF(Antragsnummer="",'Angaben zum Unternehmen'!A7,'Angaben zum Unternehmen'!A8)</f>
        <v>Antragsnummer Zuschuss (Frühphase 1):</v>
      </c>
      <c r="B2" s="3">
        <f>IF(Antragsnummer="",PV_Nummer,Antragsnummer)</f>
        <v>0</v>
      </c>
    </row>
    <row r="4" spans="1:42" ht="15.75" x14ac:dyDescent="0.25">
      <c r="A4" s="4" t="s">
        <v>110</v>
      </c>
    </row>
    <row r="5" spans="1:42" ht="13.5" thickBot="1" x14ac:dyDescent="0.25"/>
    <row r="6" spans="1:42" s="195" customFormat="1" x14ac:dyDescent="0.25">
      <c r="A6" s="914" t="s">
        <v>97</v>
      </c>
      <c r="B6" s="916" t="s">
        <v>146</v>
      </c>
      <c r="C6" s="917"/>
      <c r="D6" s="917"/>
      <c r="E6" s="917"/>
      <c r="F6" s="917"/>
      <c r="G6" s="917"/>
      <c r="H6" s="917"/>
      <c r="I6" s="917"/>
      <c r="J6" s="917"/>
      <c r="K6" s="917"/>
      <c r="L6" s="917"/>
      <c r="M6" s="918"/>
      <c r="N6" s="919" t="s">
        <v>147</v>
      </c>
      <c r="O6" s="917"/>
      <c r="P6" s="917"/>
      <c r="Q6" s="917"/>
      <c r="R6" s="917"/>
      <c r="S6" s="917"/>
      <c r="T6" s="917"/>
      <c r="U6" s="917"/>
      <c r="V6" s="917"/>
      <c r="W6" s="917"/>
      <c r="X6" s="917"/>
      <c r="Y6" s="918"/>
      <c r="Z6" s="919" t="s">
        <v>148</v>
      </c>
      <c r="AA6" s="917"/>
      <c r="AB6" s="917"/>
      <c r="AC6" s="918"/>
      <c r="AD6" s="911" t="s">
        <v>149</v>
      </c>
      <c r="AE6" s="912"/>
      <c r="AF6" s="912"/>
      <c r="AG6" s="920"/>
      <c r="AH6" s="928" t="s">
        <v>150</v>
      </c>
      <c r="AI6" s="912"/>
      <c r="AJ6" s="912"/>
      <c r="AK6" s="913"/>
      <c r="AL6" s="192">
        <f>YEAR(M7)</f>
        <v>1900</v>
      </c>
      <c r="AM6" s="193">
        <f>AL6+1</f>
        <v>1901</v>
      </c>
      <c r="AN6" s="193">
        <f>AM6+1</f>
        <v>1902</v>
      </c>
      <c r="AO6" s="193">
        <f>AN6+1</f>
        <v>1903</v>
      </c>
      <c r="AP6" s="194">
        <f>AO6+1</f>
        <v>1904</v>
      </c>
    </row>
    <row r="7" spans="1:42" s="195" customFormat="1" ht="27.75" customHeight="1" thickBot="1" x14ac:dyDescent="0.3">
      <c r="A7" s="921"/>
      <c r="B7" s="530">
        <f t="shared" ref="B7:L7" si="0">IF(C7="-","-",IF(DATE(YEAR(C7),MONTH(C7),1)-1&lt;Datum_Planungsbeginn,"-",DATE(YEAR(C7),MONTH(C7)-1,DAY(C7))))</f>
        <v>1</v>
      </c>
      <c r="C7" s="196">
        <f t="shared" si="0"/>
        <v>32</v>
      </c>
      <c r="D7" s="196">
        <f t="shared" si="0"/>
        <v>61</v>
      </c>
      <c r="E7" s="196">
        <f t="shared" si="0"/>
        <v>92</v>
      </c>
      <c r="F7" s="196">
        <f t="shared" si="0"/>
        <v>122</v>
      </c>
      <c r="G7" s="196">
        <f t="shared" si="0"/>
        <v>153</v>
      </c>
      <c r="H7" s="196">
        <f t="shared" si="0"/>
        <v>183</v>
      </c>
      <c r="I7" s="196">
        <f t="shared" si="0"/>
        <v>214</v>
      </c>
      <c r="J7" s="196">
        <f t="shared" si="0"/>
        <v>245</v>
      </c>
      <c r="K7" s="196">
        <f t="shared" si="0"/>
        <v>275</v>
      </c>
      <c r="L7" s="196">
        <f t="shared" si="0"/>
        <v>306</v>
      </c>
      <c r="M7" s="200">
        <f>DATE(YEAR(Datum_Ende_Planjahr_1),MONTH(Datum_Ende_Planjahr_1),1)</f>
        <v>336</v>
      </c>
      <c r="N7" s="834">
        <f>DATE(YEAR(M7),MONTH(M7)+1,DAY(M7))</f>
        <v>367</v>
      </c>
      <c r="O7" s="199">
        <f t="shared" ref="O7:Y7" si="1">DATE(YEAR(N7),MONTH(N7)+1,DAY(N7))</f>
        <v>398</v>
      </c>
      <c r="P7" s="199">
        <f t="shared" si="1"/>
        <v>426</v>
      </c>
      <c r="Q7" s="199">
        <f t="shared" si="1"/>
        <v>457</v>
      </c>
      <c r="R7" s="199">
        <f t="shared" si="1"/>
        <v>487</v>
      </c>
      <c r="S7" s="199">
        <f t="shared" si="1"/>
        <v>518</v>
      </c>
      <c r="T7" s="199">
        <f t="shared" si="1"/>
        <v>548</v>
      </c>
      <c r="U7" s="199">
        <f t="shared" si="1"/>
        <v>579</v>
      </c>
      <c r="V7" s="199">
        <f t="shared" si="1"/>
        <v>610</v>
      </c>
      <c r="W7" s="199">
        <f t="shared" si="1"/>
        <v>640</v>
      </c>
      <c r="X7" s="199">
        <f t="shared" si="1"/>
        <v>671</v>
      </c>
      <c r="Y7" s="200">
        <f t="shared" si="1"/>
        <v>701</v>
      </c>
      <c r="Z7" s="201" t="str">
        <f>TEXT(DATE(YEAR(Y7),MONTH(Y7)+1,DAY(Y7)),"MMM. JJJJ")&amp;" - "&amp;TEXT(DATE(YEAR(Y7),MONTH(Y7)+3,DAY(Y7)),"MMM. JJJJ")</f>
        <v>Jan. 1902 - Mrz. 1902</v>
      </c>
      <c r="AA7" s="202" t="str">
        <f>TEXT(DATE(YEAR(Y7),MONTH(Y7)+4,DAY(Y7)),"MMM. JJJJ")&amp;" - "&amp;TEXT(DATE(YEAR(Y7),MONTH(Y7)+6,DAY(Y7)),"MMM. JJJJ")</f>
        <v>Apr. 1902 - Jun. 1902</v>
      </c>
      <c r="AB7" s="202" t="str">
        <f>TEXT(DATE(YEAR(Y7),MONTH(Y7)+7,DAY(Y7)),"MMM. JJJJ")&amp;" - "&amp;TEXT(DATE(YEAR(Y7),MONTH(Y7)+9,DAY(Y7)),"MMM. JJJJ")</f>
        <v>Jul. 1902 - Sep. 1902</v>
      </c>
      <c r="AC7" s="203" t="str">
        <f>TEXT(DATE(YEAR(Y7),MONTH(Y7)+10,DAY(Y7)),"MMM. JJJJ")&amp;" - "&amp;TEXT(DATE(YEAR(Y7),MONTH(Y7)+12,DAY(Y7)),"MMM. JJJJ")</f>
        <v>Okt. 1902 - Dez. 1902</v>
      </c>
      <c r="AD7" s="204" t="str">
        <f>TEXT(DATE(YEAR(Y7),MONTH(Y7)+13,DAY(Y7)),"MMM. JJJJ")&amp;" - "&amp;TEXT(DATE(YEAR(Y7),MONTH(Y7)+15,DAY(Y7)),"MMM. JJJJ")</f>
        <v>Jan. 1903 - Mrz. 1903</v>
      </c>
      <c r="AE7" s="202" t="str">
        <f>TEXT(DATE(YEAR(Y7),MONTH(Y7)+16,DAY(Y7)),"MMM. JJJJ")&amp;" - "&amp;TEXT(DATE(YEAR(Y7),MONTH(Y7)+18,DAY(Y7)),"MMM. JJJJ")</f>
        <v>Apr. 1903 - Jun. 1903</v>
      </c>
      <c r="AF7" s="202" t="str">
        <f>TEXT(DATE(YEAR(Y7),MONTH(Y7)+19,DAY(Y7)),"MMM. JJJJ")&amp;" - "&amp;TEXT(DATE(YEAR(Y7),MONTH(Y7)+21,DAY(Y7)),"MMM. JJJJ")</f>
        <v>Jul. 1903 - Sep. 1903</v>
      </c>
      <c r="AG7" s="203" t="str">
        <f>TEXT(DATE(YEAR(Y7),MONTH(Y7)+22,DAY(Y7)),"MMM. JJJJ")&amp;" - "&amp;TEXT(DATE(YEAR(Y7),MONTH(Y7)+24,DAY(Y7)),"MMM. JJJJ")</f>
        <v>Okt. 1903 - Dez. 1903</v>
      </c>
      <c r="AH7" s="201" t="str">
        <f>TEXT(DATE(YEAR(Y7),MONTH(Y7)+25,DAY(Y7)),"MMM. JJJJ")&amp;" - "&amp;TEXT(DATE(YEAR(Y7),MONTH(Y7)+27,DAY(Y7)),"MMM. JJJJ")</f>
        <v>Jan. 1904 - Mrz. 1904</v>
      </c>
      <c r="AI7" s="202" t="str">
        <f>TEXT(DATE(YEAR(Y7),MONTH(Y7)+28,DAY(Y7)),"MMM. JJJJ")&amp;" - "&amp;TEXT(DATE(YEAR(Y7),MONTH(Y7)+30,DAY(Y7)),"MMM. JJJJ")</f>
        <v>Apr. 1904 - Jun. 1904</v>
      </c>
      <c r="AJ7" s="202" t="str">
        <f>TEXT(DATE(YEAR(Y7),MONTH(Y7)+31,DAY(Y7)),"MMM. JJJJ")&amp;" - "&amp;TEXT(DATE(YEAR(Y7),MONTH(Y7)+33,DAY(Y7)),"MMM. JJJJ")</f>
        <v>Jul. 1904 - Sep. 1904</v>
      </c>
      <c r="AK7" s="205" t="str">
        <f>TEXT(DATE(YEAR(Y7),MONTH(Y7)+34,DAY(Y7)),"MMM. JJJJ")&amp;" - "&amp;TEXT(DATE(YEAR(Y7),MONTH(Y7)+36,DAY(Y7)),"MMM. JJJJ")</f>
        <v>Okt. 1904 - Dez. 1904</v>
      </c>
      <c r="AL7" s="206" t="s">
        <v>100</v>
      </c>
      <c r="AM7" s="207" t="s">
        <v>100</v>
      </c>
      <c r="AN7" s="207" t="s">
        <v>100</v>
      </c>
      <c r="AO7" s="207" t="s">
        <v>100</v>
      </c>
      <c r="AP7" s="208" t="s">
        <v>100</v>
      </c>
    </row>
    <row r="8" spans="1:42" s="108" customFormat="1" x14ac:dyDescent="0.25">
      <c r="A8" s="132" t="s">
        <v>98</v>
      </c>
      <c r="B8" s="110"/>
      <c r="C8" s="111"/>
      <c r="D8" s="111"/>
      <c r="E8" s="111"/>
      <c r="F8" s="111"/>
      <c r="G8" s="111"/>
      <c r="H8" s="111"/>
      <c r="I8" s="111"/>
      <c r="J8" s="111"/>
      <c r="K8" s="111"/>
      <c r="L8" s="111"/>
      <c r="M8" s="113"/>
      <c r="N8" s="115"/>
      <c r="O8" s="116"/>
      <c r="P8" s="116"/>
      <c r="Q8" s="116"/>
      <c r="R8" s="116"/>
      <c r="S8" s="116"/>
      <c r="T8" s="116"/>
      <c r="U8" s="116"/>
      <c r="V8" s="116"/>
      <c r="W8" s="116"/>
      <c r="X8" s="116"/>
      <c r="Y8" s="127"/>
      <c r="Z8" s="115"/>
      <c r="AA8" s="116"/>
      <c r="AB8" s="116"/>
      <c r="AC8" s="127"/>
      <c r="AD8" s="115"/>
      <c r="AE8" s="116"/>
      <c r="AF8" s="116"/>
      <c r="AG8" s="127"/>
      <c r="AH8" s="115"/>
      <c r="AI8" s="116"/>
      <c r="AJ8" s="116"/>
      <c r="AK8" s="117"/>
      <c r="AL8" s="128"/>
      <c r="AM8" s="116"/>
      <c r="AN8" s="116"/>
      <c r="AO8" s="116"/>
      <c r="AP8" s="117"/>
    </row>
    <row r="9" spans="1:42" s="108" customFormat="1" x14ac:dyDescent="0.25">
      <c r="A9" s="133" t="s">
        <v>99</v>
      </c>
      <c r="B9" s="119">
        <f>'Plan - Personalausgaben'!B9</f>
        <v>0</v>
      </c>
      <c r="C9" s="120">
        <f>'Plan - Personalausgaben'!C9</f>
        <v>0</v>
      </c>
      <c r="D9" s="120">
        <f>'Plan - Personalausgaben'!D9</f>
        <v>0</v>
      </c>
      <c r="E9" s="120">
        <f>'Plan - Personalausgaben'!E9</f>
        <v>0</v>
      </c>
      <c r="F9" s="120">
        <f>'Plan - Personalausgaben'!F9</f>
        <v>0</v>
      </c>
      <c r="G9" s="120">
        <f>'Plan - Personalausgaben'!G9</f>
        <v>0</v>
      </c>
      <c r="H9" s="120">
        <f>'Plan - Personalausgaben'!H9</f>
        <v>0</v>
      </c>
      <c r="I9" s="120">
        <f>'Plan - Personalausgaben'!I9</f>
        <v>0</v>
      </c>
      <c r="J9" s="120">
        <f>'Plan - Personalausgaben'!J9</f>
        <v>0</v>
      </c>
      <c r="K9" s="120">
        <f>'Plan - Personalausgaben'!K9</f>
        <v>0</v>
      </c>
      <c r="L9" s="120">
        <f>'Plan - Personalausgaben'!L9</f>
        <v>0</v>
      </c>
      <c r="M9" s="122">
        <f>'Plan - Personalausgaben'!M9</f>
        <v>0</v>
      </c>
      <c r="N9" s="119">
        <f>'Plan - Personalausgaben'!N9</f>
        <v>0</v>
      </c>
      <c r="O9" s="120">
        <f>'Plan - Personalausgaben'!O9</f>
        <v>0</v>
      </c>
      <c r="P9" s="120">
        <f>'Plan - Personalausgaben'!P9</f>
        <v>0</v>
      </c>
      <c r="Q9" s="120">
        <f>'Plan - Personalausgaben'!Q9</f>
        <v>0</v>
      </c>
      <c r="R9" s="120">
        <f>'Plan - Personalausgaben'!R9</f>
        <v>0</v>
      </c>
      <c r="S9" s="120">
        <f>'Plan - Personalausgaben'!S9</f>
        <v>0</v>
      </c>
      <c r="T9" s="120">
        <f>'Plan - Personalausgaben'!T9</f>
        <v>0</v>
      </c>
      <c r="U9" s="120">
        <f>'Plan - Personalausgaben'!U9</f>
        <v>0</v>
      </c>
      <c r="V9" s="120">
        <f>'Plan - Personalausgaben'!V9</f>
        <v>0</v>
      </c>
      <c r="W9" s="120">
        <f>'Plan - Personalausgaben'!W9</f>
        <v>0</v>
      </c>
      <c r="X9" s="120">
        <f>'Plan - Personalausgaben'!X9</f>
        <v>0</v>
      </c>
      <c r="Y9" s="122">
        <f>'Plan - Personalausgaben'!Y9</f>
        <v>0</v>
      </c>
      <c r="Z9" s="119">
        <f>'Plan - Personalausgaben'!Z9</f>
        <v>0</v>
      </c>
      <c r="AA9" s="120">
        <f>'Plan - Personalausgaben'!AA9</f>
        <v>0</v>
      </c>
      <c r="AB9" s="120">
        <f>'Plan - Personalausgaben'!AB9</f>
        <v>0</v>
      </c>
      <c r="AC9" s="122">
        <f>'Plan - Personalausgaben'!AC9</f>
        <v>0</v>
      </c>
      <c r="AD9" s="119">
        <f>'Plan - Personalausgaben'!AD9</f>
        <v>0</v>
      </c>
      <c r="AE9" s="120">
        <f>'Plan - Personalausgaben'!AE9</f>
        <v>0</v>
      </c>
      <c r="AF9" s="120">
        <f>'Plan - Personalausgaben'!AF9</f>
        <v>0</v>
      </c>
      <c r="AG9" s="122">
        <f>'Plan - Personalausgaben'!AG9</f>
        <v>0</v>
      </c>
      <c r="AH9" s="119">
        <f>'Plan - Personalausgaben'!AH9</f>
        <v>0</v>
      </c>
      <c r="AI9" s="120">
        <f>'Plan - Personalausgaben'!AI9</f>
        <v>0</v>
      </c>
      <c r="AJ9" s="120">
        <f>'Plan - Personalausgaben'!AJ9</f>
        <v>0</v>
      </c>
      <c r="AK9" s="121">
        <f>'Plan - Personalausgaben'!AK9</f>
        <v>0</v>
      </c>
      <c r="AL9" s="123">
        <f t="shared" ref="AL9:AL48" si="2">SUM(B9:M9)</f>
        <v>0</v>
      </c>
      <c r="AM9" s="120">
        <f t="shared" ref="AM9:AM48" si="3">SUM(N9:Y9)</f>
        <v>0</v>
      </c>
      <c r="AN9" s="120">
        <f t="shared" ref="AN9:AN48" si="4">SUM(Z9:AC9)</f>
        <v>0</v>
      </c>
      <c r="AO9" s="120">
        <f t="shared" ref="AO9:AO48" si="5">SUM(AD9:AG9)</f>
        <v>0</v>
      </c>
      <c r="AP9" s="121">
        <f t="shared" ref="AP9:AP48" si="6">SUM(AH9:AK9)</f>
        <v>0</v>
      </c>
    </row>
    <row r="10" spans="1:42" s="108" customFormat="1" x14ac:dyDescent="0.25">
      <c r="A10" s="134" t="s">
        <v>107</v>
      </c>
      <c r="B10" s="129">
        <f>ROUND(B9*'Plan - Personalausgaben'!B10,2)</f>
        <v>0</v>
      </c>
      <c r="C10" s="130">
        <f>ROUND(C9*'Plan - Personalausgaben'!C10,2)</f>
        <v>0</v>
      </c>
      <c r="D10" s="130">
        <f>ROUND(D9*'Plan - Personalausgaben'!D10,2)</f>
        <v>0</v>
      </c>
      <c r="E10" s="130">
        <f>ROUND(E9*'Plan - Personalausgaben'!E10,2)</f>
        <v>0</v>
      </c>
      <c r="F10" s="130">
        <f>ROUND(F9*'Plan - Personalausgaben'!F10,2)</f>
        <v>0</v>
      </c>
      <c r="G10" s="130">
        <f>ROUND(G9*'Plan - Personalausgaben'!G10,2)</f>
        <v>0</v>
      </c>
      <c r="H10" s="130">
        <f>ROUND(H9*'Plan - Personalausgaben'!H10,2)</f>
        <v>0</v>
      </c>
      <c r="I10" s="130">
        <f>ROUND(I9*'Plan - Personalausgaben'!I10,2)</f>
        <v>0</v>
      </c>
      <c r="J10" s="130">
        <f>ROUND(J9*'Plan - Personalausgaben'!J10,2)</f>
        <v>0</v>
      </c>
      <c r="K10" s="130">
        <f>ROUND(K9*'Plan - Personalausgaben'!K10,2)</f>
        <v>0</v>
      </c>
      <c r="L10" s="130">
        <f>ROUND(L9*'Plan - Personalausgaben'!L10,2)</f>
        <v>0</v>
      </c>
      <c r="M10" s="140">
        <f>ROUND(M9*'Plan - Personalausgaben'!M10,2)</f>
        <v>0</v>
      </c>
      <c r="N10" s="129">
        <f>ROUND(N9*'Plan - Personalausgaben'!N10,2)</f>
        <v>0</v>
      </c>
      <c r="O10" s="130">
        <f>ROUND(O9*'Plan - Personalausgaben'!O10,2)</f>
        <v>0</v>
      </c>
      <c r="P10" s="130">
        <f>ROUND(P9*'Plan - Personalausgaben'!P10,2)</f>
        <v>0</v>
      </c>
      <c r="Q10" s="130">
        <f>ROUND(Q9*'Plan - Personalausgaben'!Q10,2)</f>
        <v>0</v>
      </c>
      <c r="R10" s="130">
        <f>ROUND(R9*'Plan - Personalausgaben'!R10,2)</f>
        <v>0</v>
      </c>
      <c r="S10" s="130">
        <f>ROUND(S9*'Plan - Personalausgaben'!S10,2)</f>
        <v>0</v>
      </c>
      <c r="T10" s="130">
        <f>ROUND(T9*'Plan - Personalausgaben'!T10,2)</f>
        <v>0</v>
      </c>
      <c r="U10" s="130">
        <f>ROUND(U9*'Plan - Personalausgaben'!U10,2)</f>
        <v>0</v>
      </c>
      <c r="V10" s="130">
        <f>ROUND(V9*'Plan - Personalausgaben'!V10,2)</f>
        <v>0</v>
      </c>
      <c r="W10" s="130">
        <f>ROUND(W9*'Plan - Personalausgaben'!W10,2)</f>
        <v>0</v>
      </c>
      <c r="X10" s="130">
        <f>ROUND(X9*'Plan - Personalausgaben'!X10,2)</f>
        <v>0</v>
      </c>
      <c r="Y10" s="140">
        <f>ROUND(Y9*'Plan - Personalausgaben'!Y10,2)</f>
        <v>0</v>
      </c>
      <c r="Z10" s="129">
        <f>ROUND(Z9*'Plan - Personalausgaben'!Z10,2)</f>
        <v>0</v>
      </c>
      <c r="AA10" s="130">
        <f>ROUND(AA9*'Plan - Personalausgaben'!AA10,2)</f>
        <v>0</v>
      </c>
      <c r="AB10" s="130">
        <f>ROUND(AB9*'Plan - Personalausgaben'!AB10,2)</f>
        <v>0</v>
      </c>
      <c r="AC10" s="140">
        <f>ROUND(AC9*'Plan - Personalausgaben'!AC10,2)</f>
        <v>0</v>
      </c>
      <c r="AD10" s="129">
        <f>ROUND(AD9*'Plan - Personalausgaben'!AD10,2)</f>
        <v>0</v>
      </c>
      <c r="AE10" s="130">
        <f>ROUND(AE9*'Plan - Personalausgaben'!AE10,2)</f>
        <v>0</v>
      </c>
      <c r="AF10" s="130">
        <f>ROUND(AF9*'Plan - Personalausgaben'!AF10,2)</f>
        <v>0</v>
      </c>
      <c r="AG10" s="140">
        <f>ROUND(AG9*'Plan - Personalausgaben'!AG10,2)</f>
        <v>0</v>
      </c>
      <c r="AH10" s="129">
        <f>ROUND(AH9*'Plan - Personalausgaben'!AH10,2)</f>
        <v>0</v>
      </c>
      <c r="AI10" s="130">
        <f>ROUND(AI9*'Plan - Personalausgaben'!AI10,2)</f>
        <v>0</v>
      </c>
      <c r="AJ10" s="130">
        <f>ROUND(AJ9*'Plan - Personalausgaben'!AJ10,2)</f>
        <v>0</v>
      </c>
      <c r="AK10" s="131">
        <f>ROUND(AK9*'Plan - Personalausgaben'!AK10,2)</f>
        <v>0</v>
      </c>
      <c r="AL10" s="136">
        <f t="shared" si="2"/>
        <v>0</v>
      </c>
      <c r="AM10" s="130">
        <f t="shared" si="3"/>
        <v>0</v>
      </c>
      <c r="AN10" s="130">
        <f t="shared" si="4"/>
        <v>0</v>
      </c>
      <c r="AO10" s="130">
        <f t="shared" si="5"/>
        <v>0</v>
      </c>
      <c r="AP10" s="131">
        <f t="shared" si="6"/>
        <v>0</v>
      </c>
    </row>
    <row r="11" spans="1:42" s="108" customFormat="1" x14ac:dyDescent="0.25">
      <c r="A11" s="134" t="s">
        <v>108</v>
      </c>
      <c r="B11" s="129">
        <f>ROUND(B9*'Plan - Personalausgaben'!B11,2)</f>
        <v>0</v>
      </c>
      <c r="C11" s="130">
        <f>ROUND(C9*'Plan - Personalausgaben'!C11,2)</f>
        <v>0</v>
      </c>
      <c r="D11" s="130">
        <f>ROUND(D9*'Plan - Personalausgaben'!D11,2)</f>
        <v>0</v>
      </c>
      <c r="E11" s="130">
        <f>ROUND(E9*'Plan - Personalausgaben'!E11,2)</f>
        <v>0</v>
      </c>
      <c r="F11" s="130">
        <f>ROUND(F9*'Plan - Personalausgaben'!F11,2)</f>
        <v>0</v>
      </c>
      <c r="G11" s="130">
        <f>ROUND(G9*'Plan - Personalausgaben'!G11,2)</f>
        <v>0</v>
      </c>
      <c r="H11" s="130">
        <f>ROUND(H9*'Plan - Personalausgaben'!H11,2)</f>
        <v>0</v>
      </c>
      <c r="I11" s="130">
        <f>ROUND(I9*'Plan - Personalausgaben'!I11,2)</f>
        <v>0</v>
      </c>
      <c r="J11" s="130">
        <f>ROUND(J9*'Plan - Personalausgaben'!J11,2)</f>
        <v>0</v>
      </c>
      <c r="K11" s="130">
        <f>ROUND(K9*'Plan - Personalausgaben'!K11,2)</f>
        <v>0</v>
      </c>
      <c r="L11" s="130">
        <f>ROUND(L9*'Plan - Personalausgaben'!L11,2)</f>
        <v>0</v>
      </c>
      <c r="M11" s="140">
        <f>ROUND(M9*'Plan - Personalausgaben'!M11,2)</f>
        <v>0</v>
      </c>
      <c r="N11" s="129">
        <f>ROUND(N9*'Plan - Personalausgaben'!N11,2)</f>
        <v>0</v>
      </c>
      <c r="O11" s="130">
        <f>ROUND(O9*'Plan - Personalausgaben'!O11,2)</f>
        <v>0</v>
      </c>
      <c r="P11" s="130">
        <f>ROUND(P9*'Plan - Personalausgaben'!P11,2)</f>
        <v>0</v>
      </c>
      <c r="Q11" s="130">
        <f>ROUND(Q9*'Plan - Personalausgaben'!Q11,2)</f>
        <v>0</v>
      </c>
      <c r="R11" s="130">
        <f>ROUND(R9*'Plan - Personalausgaben'!R11,2)</f>
        <v>0</v>
      </c>
      <c r="S11" s="130">
        <f>ROUND(S9*'Plan - Personalausgaben'!S11,2)</f>
        <v>0</v>
      </c>
      <c r="T11" s="130">
        <f>ROUND(T9*'Plan - Personalausgaben'!T11,2)</f>
        <v>0</v>
      </c>
      <c r="U11" s="130">
        <f>ROUND(U9*'Plan - Personalausgaben'!U11,2)</f>
        <v>0</v>
      </c>
      <c r="V11" s="130">
        <f>ROUND(V9*'Plan - Personalausgaben'!V11,2)</f>
        <v>0</v>
      </c>
      <c r="W11" s="130">
        <f>ROUND(W9*'Plan - Personalausgaben'!W11,2)</f>
        <v>0</v>
      </c>
      <c r="X11" s="130">
        <f>ROUND(X9*'Plan - Personalausgaben'!X11,2)</f>
        <v>0</v>
      </c>
      <c r="Y11" s="140">
        <f>ROUND(Y9*'Plan - Personalausgaben'!Y11,2)</f>
        <v>0</v>
      </c>
      <c r="Z11" s="129">
        <f>ROUND(Z9*'Plan - Personalausgaben'!Z11,2)</f>
        <v>0</v>
      </c>
      <c r="AA11" s="130">
        <f>ROUND(AA9*'Plan - Personalausgaben'!AA11,2)</f>
        <v>0</v>
      </c>
      <c r="AB11" s="130">
        <f>ROUND(AB9*'Plan - Personalausgaben'!AB11,2)</f>
        <v>0</v>
      </c>
      <c r="AC11" s="140">
        <f>ROUND(AC9*'Plan - Personalausgaben'!AC11,2)</f>
        <v>0</v>
      </c>
      <c r="AD11" s="129">
        <f>ROUND(AD9*'Plan - Personalausgaben'!AD11,2)</f>
        <v>0</v>
      </c>
      <c r="AE11" s="130">
        <f>ROUND(AE9*'Plan - Personalausgaben'!AE11,2)</f>
        <v>0</v>
      </c>
      <c r="AF11" s="130">
        <f>ROUND(AF9*'Plan - Personalausgaben'!AF11,2)</f>
        <v>0</v>
      </c>
      <c r="AG11" s="140">
        <f>ROUND(AG9*'Plan - Personalausgaben'!AG11,2)</f>
        <v>0</v>
      </c>
      <c r="AH11" s="129">
        <f>ROUND(AH9*'Plan - Personalausgaben'!AH11,2)</f>
        <v>0</v>
      </c>
      <c r="AI11" s="130">
        <f>ROUND(AI9*'Plan - Personalausgaben'!AI11,2)</f>
        <v>0</v>
      </c>
      <c r="AJ11" s="130">
        <f>ROUND(AJ9*'Plan - Personalausgaben'!AJ11,2)</f>
        <v>0</v>
      </c>
      <c r="AK11" s="131">
        <f>ROUND(AK9*'Plan - Personalausgaben'!AK11,2)</f>
        <v>0</v>
      </c>
      <c r="AL11" s="136">
        <f t="shared" si="2"/>
        <v>0</v>
      </c>
      <c r="AM11" s="130">
        <f t="shared" si="3"/>
        <v>0</v>
      </c>
      <c r="AN11" s="130">
        <f t="shared" si="4"/>
        <v>0</v>
      </c>
      <c r="AO11" s="130">
        <f t="shared" si="5"/>
        <v>0</v>
      </c>
      <c r="AP11" s="131">
        <f t="shared" si="6"/>
        <v>0</v>
      </c>
    </row>
    <row r="12" spans="1:42" s="108" customFormat="1" x14ac:dyDescent="0.25">
      <c r="A12" s="134" t="s">
        <v>109</v>
      </c>
      <c r="B12" s="129">
        <f>B9-B10-B11</f>
        <v>0</v>
      </c>
      <c r="C12" s="130">
        <f t="shared" ref="C12:AK12" si="7">C9-C10-C11</f>
        <v>0</v>
      </c>
      <c r="D12" s="130">
        <f t="shared" si="7"/>
        <v>0</v>
      </c>
      <c r="E12" s="130">
        <f t="shared" si="7"/>
        <v>0</v>
      </c>
      <c r="F12" s="130">
        <f t="shared" si="7"/>
        <v>0</v>
      </c>
      <c r="G12" s="130">
        <f t="shared" si="7"/>
        <v>0</v>
      </c>
      <c r="H12" s="130">
        <f t="shared" si="7"/>
        <v>0</v>
      </c>
      <c r="I12" s="130">
        <f t="shared" si="7"/>
        <v>0</v>
      </c>
      <c r="J12" s="130">
        <f t="shared" si="7"/>
        <v>0</v>
      </c>
      <c r="K12" s="130">
        <f t="shared" si="7"/>
        <v>0</v>
      </c>
      <c r="L12" s="130">
        <f t="shared" si="7"/>
        <v>0</v>
      </c>
      <c r="M12" s="140">
        <f t="shared" si="7"/>
        <v>0</v>
      </c>
      <c r="N12" s="129">
        <f t="shared" si="7"/>
        <v>0</v>
      </c>
      <c r="O12" s="130">
        <f t="shared" si="7"/>
        <v>0</v>
      </c>
      <c r="P12" s="130">
        <f t="shared" si="7"/>
        <v>0</v>
      </c>
      <c r="Q12" s="130">
        <f t="shared" si="7"/>
        <v>0</v>
      </c>
      <c r="R12" s="130">
        <f t="shared" si="7"/>
        <v>0</v>
      </c>
      <c r="S12" s="130">
        <f t="shared" si="7"/>
        <v>0</v>
      </c>
      <c r="T12" s="130">
        <f t="shared" si="7"/>
        <v>0</v>
      </c>
      <c r="U12" s="130">
        <f t="shared" si="7"/>
        <v>0</v>
      </c>
      <c r="V12" s="130">
        <f t="shared" si="7"/>
        <v>0</v>
      </c>
      <c r="W12" s="130">
        <f t="shared" si="7"/>
        <v>0</v>
      </c>
      <c r="X12" s="130">
        <f t="shared" si="7"/>
        <v>0</v>
      </c>
      <c r="Y12" s="140">
        <f t="shared" si="7"/>
        <v>0</v>
      </c>
      <c r="Z12" s="129">
        <f t="shared" si="7"/>
        <v>0</v>
      </c>
      <c r="AA12" s="130">
        <f t="shared" si="7"/>
        <v>0</v>
      </c>
      <c r="AB12" s="130">
        <f t="shared" si="7"/>
        <v>0</v>
      </c>
      <c r="AC12" s="140">
        <f t="shared" si="7"/>
        <v>0</v>
      </c>
      <c r="AD12" s="129">
        <f t="shared" si="7"/>
        <v>0</v>
      </c>
      <c r="AE12" s="130">
        <f t="shared" si="7"/>
        <v>0</v>
      </c>
      <c r="AF12" s="130">
        <f t="shared" si="7"/>
        <v>0</v>
      </c>
      <c r="AG12" s="140">
        <f t="shared" si="7"/>
        <v>0</v>
      </c>
      <c r="AH12" s="129">
        <f t="shared" si="7"/>
        <v>0</v>
      </c>
      <c r="AI12" s="130">
        <f t="shared" si="7"/>
        <v>0</v>
      </c>
      <c r="AJ12" s="130">
        <f t="shared" si="7"/>
        <v>0</v>
      </c>
      <c r="AK12" s="131">
        <f t="shared" si="7"/>
        <v>0</v>
      </c>
      <c r="AL12" s="136">
        <f t="shared" si="2"/>
        <v>0</v>
      </c>
      <c r="AM12" s="130">
        <f t="shared" si="3"/>
        <v>0</v>
      </c>
      <c r="AN12" s="130">
        <f t="shared" si="4"/>
        <v>0</v>
      </c>
      <c r="AO12" s="130">
        <f t="shared" si="5"/>
        <v>0</v>
      </c>
      <c r="AP12" s="131">
        <f t="shared" si="6"/>
        <v>0</v>
      </c>
    </row>
    <row r="13" spans="1:42" s="108" customFormat="1" x14ac:dyDescent="0.25">
      <c r="A13" s="133" t="s">
        <v>99</v>
      </c>
      <c r="B13" s="119">
        <f>'Plan - Personalausgaben'!B13</f>
        <v>0</v>
      </c>
      <c r="C13" s="120">
        <f>'Plan - Personalausgaben'!C13</f>
        <v>0</v>
      </c>
      <c r="D13" s="120">
        <f>'Plan - Personalausgaben'!D13</f>
        <v>0</v>
      </c>
      <c r="E13" s="120">
        <f>'Plan - Personalausgaben'!E13</f>
        <v>0</v>
      </c>
      <c r="F13" s="120">
        <f>'Plan - Personalausgaben'!F13</f>
        <v>0</v>
      </c>
      <c r="G13" s="120">
        <f>'Plan - Personalausgaben'!G13</f>
        <v>0</v>
      </c>
      <c r="H13" s="120">
        <f>'Plan - Personalausgaben'!H13</f>
        <v>0</v>
      </c>
      <c r="I13" s="120">
        <f>'Plan - Personalausgaben'!I13</f>
        <v>0</v>
      </c>
      <c r="J13" s="120">
        <f>'Plan - Personalausgaben'!J13</f>
        <v>0</v>
      </c>
      <c r="K13" s="120">
        <f>'Plan - Personalausgaben'!K13</f>
        <v>0</v>
      </c>
      <c r="L13" s="120">
        <f>'Plan - Personalausgaben'!L13</f>
        <v>0</v>
      </c>
      <c r="M13" s="122">
        <f>'Plan - Personalausgaben'!M13</f>
        <v>0</v>
      </c>
      <c r="N13" s="119">
        <f>'Plan - Personalausgaben'!N13</f>
        <v>0</v>
      </c>
      <c r="O13" s="120">
        <f>'Plan - Personalausgaben'!O13</f>
        <v>0</v>
      </c>
      <c r="P13" s="120">
        <f>'Plan - Personalausgaben'!P13</f>
        <v>0</v>
      </c>
      <c r="Q13" s="120">
        <f>'Plan - Personalausgaben'!Q13</f>
        <v>0</v>
      </c>
      <c r="R13" s="120">
        <f>'Plan - Personalausgaben'!R13</f>
        <v>0</v>
      </c>
      <c r="S13" s="120">
        <f>'Plan - Personalausgaben'!S13</f>
        <v>0</v>
      </c>
      <c r="T13" s="120">
        <f>'Plan - Personalausgaben'!T13</f>
        <v>0</v>
      </c>
      <c r="U13" s="120">
        <f>'Plan - Personalausgaben'!U13</f>
        <v>0</v>
      </c>
      <c r="V13" s="120">
        <f>'Plan - Personalausgaben'!V13</f>
        <v>0</v>
      </c>
      <c r="W13" s="120">
        <f>'Plan - Personalausgaben'!W13</f>
        <v>0</v>
      </c>
      <c r="X13" s="120">
        <f>'Plan - Personalausgaben'!X13</f>
        <v>0</v>
      </c>
      <c r="Y13" s="122">
        <f>'Plan - Personalausgaben'!Y13</f>
        <v>0</v>
      </c>
      <c r="Z13" s="119">
        <f>'Plan - Personalausgaben'!Z13</f>
        <v>0</v>
      </c>
      <c r="AA13" s="120">
        <f>'Plan - Personalausgaben'!AA13</f>
        <v>0</v>
      </c>
      <c r="AB13" s="120">
        <f>'Plan - Personalausgaben'!AB13</f>
        <v>0</v>
      </c>
      <c r="AC13" s="122">
        <f>'Plan - Personalausgaben'!AC13</f>
        <v>0</v>
      </c>
      <c r="AD13" s="119">
        <f>'Plan - Personalausgaben'!AD13</f>
        <v>0</v>
      </c>
      <c r="AE13" s="120">
        <f>'Plan - Personalausgaben'!AE13</f>
        <v>0</v>
      </c>
      <c r="AF13" s="120">
        <f>'Plan - Personalausgaben'!AF13</f>
        <v>0</v>
      </c>
      <c r="AG13" s="122">
        <f>'Plan - Personalausgaben'!AG13</f>
        <v>0</v>
      </c>
      <c r="AH13" s="119">
        <f>'Plan - Personalausgaben'!AH13</f>
        <v>0</v>
      </c>
      <c r="AI13" s="120">
        <f>'Plan - Personalausgaben'!AI13</f>
        <v>0</v>
      </c>
      <c r="AJ13" s="120">
        <f>'Plan - Personalausgaben'!AJ13</f>
        <v>0</v>
      </c>
      <c r="AK13" s="121">
        <f>'Plan - Personalausgaben'!AK13</f>
        <v>0</v>
      </c>
      <c r="AL13" s="123">
        <f t="shared" si="2"/>
        <v>0</v>
      </c>
      <c r="AM13" s="120">
        <f t="shared" si="3"/>
        <v>0</v>
      </c>
      <c r="AN13" s="120">
        <f t="shared" si="4"/>
        <v>0</v>
      </c>
      <c r="AO13" s="120">
        <f t="shared" si="5"/>
        <v>0</v>
      </c>
      <c r="AP13" s="121">
        <f t="shared" si="6"/>
        <v>0</v>
      </c>
    </row>
    <row r="14" spans="1:42" s="108" customFormat="1" x14ac:dyDescent="0.25">
      <c r="A14" s="134" t="s">
        <v>107</v>
      </c>
      <c r="B14" s="129">
        <f>ROUND(B13*'Plan - Personalausgaben'!B14,2)</f>
        <v>0</v>
      </c>
      <c r="C14" s="130">
        <f>ROUND(C13*'Plan - Personalausgaben'!C14,2)</f>
        <v>0</v>
      </c>
      <c r="D14" s="130">
        <f>ROUND(D13*'Plan - Personalausgaben'!D14,2)</f>
        <v>0</v>
      </c>
      <c r="E14" s="130">
        <f>ROUND(E13*'Plan - Personalausgaben'!E14,2)</f>
        <v>0</v>
      </c>
      <c r="F14" s="130">
        <f>ROUND(F13*'Plan - Personalausgaben'!F14,2)</f>
        <v>0</v>
      </c>
      <c r="G14" s="130">
        <f>ROUND(G13*'Plan - Personalausgaben'!G14,2)</f>
        <v>0</v>
      </c>
      <c r="H14" s="130">
        <f>ROUND(H13*'Plan - Personalausgaben'!H14,2)</f>
        <v>0</v>
      </c>
      <c r="I14" s="130">
        <f>ROUND(I13*'Plan - Personalausgaben'!I14,2)</f>
        <v>0</v>
      </c>
      <c r="J14" s="130">
        <f>ROUND(J13*'Plan - Personalausgaben'!J14,2)</f>
        <v>0</v>
      </c>
      <c r="K14" s="130">
        <f>ROUND(K13*'Plan - Personalausgaben'!K14,2)</f>
        <v>0</v>
      </c>
      <c r="L14" s="130">
        <f>ROUND(L13*'Plan - Personalausgaben'!L14,2)</f>
        <v>0</v>
      </c>
      <c r="M14" s="140">
        <f>ROUND(M13*'Plan - Personalausgaben'!M14,2)</f>
        <v>0</v>
      </c>
      <c r="N14" s="129">
        <f>ROUND(N13*'Plan - Personalausgaben'!N14,2)</f>
        <v>0</v>
      </c>
      <c r="O14" s="130">
        <f>ROUND(O13*'Plan - Personalausgaben'!O14,2)</f>
        <v>0</v>
      </c>
      <c r="P14" s="130">
        <f>ROUND(P13*'Plan - Personalausgaben'!P14,2)</f>
        <v>0</v>
      </c>
      <c r="Q14" s="130">
        <f>ROUND(Q13*'Plan - Personalausgaben'!Q14,2)</f>
        <v>0</v>
      </c>
      <c r="R14" s="130">
        <f>ROUND(R13*'Plan - Personalausgaben'!R14,2)</f>
        <v>0</v>
      </c>
      <c r="S14" s="130">
        <f>ROUND(S13*'Plan - Personalausgaben'!S14,2)</f>
        <v>0</v>
      </c>
      <c r="T14" s="130">
        <f>ROUND(T13*'Plan - Personalausgaben'!T14,2)</f>
        <v>0</v>
      </c>
      <c r="U14" s="130">
        <f>ROUND(U13*'Plan - Personalausgaben'!U14,2)</f>
        <v>0</v>
      </c>
      <c r="V14" s="130">
        <f>ROUND(V13*'Plan - Personalausgaben'!V14,2)</f>
        <v>0</v>
      </c>
      <c r="W14" s="130">
        <f>ROUND(W13*'Plan - Personalausgaben'!W14,2)</f>
        <v>0</v>
      </c>
      <c r="X14" s="130">
        <f>ROUND(X13*'Plan - Personalausgaben'!X14,2)</f>
        <v>0</v>
      </c>
      <c r="Y14" s="140">
        <f>ROUND(Y13*'Plan - Personalausgaben'!Y14,2)</f>
        <v>0</v>
      </c>
      <c r="Z14" s="129">
        <f>ROUND(Z13*'Plan - Personalausgaben'!Z14,2)</f>
        <v>0</v>
      </c>
      <c r="AA14" s="130">
        <f>ROUND(AA13*'Plan - Personalausgaben'!AA14,2)</f>
        <v>0</v>
      </c>
      <c r="AB14" s="130">
        <f>ROUND(AB13*'Plan - Personalausgaben'!AB14,2)</f>
        <v>0</v>
      </c>
      <c r="AC14" s="140">
        <f>ROUND(AC13*'Plan - Personalausgaben'!AC14,2)</f>
        <v>0</v>
      </c>
      <c r="AD14" s="129">
        <f>ROUND(AD13*'Plan - Personalausgaben'!AD14,2)</f>
        <v>0</v>
      </c>
      <c r="AE14" s="130">
        <f>ROUND(AE13*'Plan - Personalausgaben'!AE14,2)</f>
        <v>0</v>
      </c>
      <c r="AF14" s="130">
        <f>ROUND(AF13*'Plan - Personalausgaben'!AF14,2)</f>
        <v>0</v>
      </c>
      <c r="AG14" s="140">
        <f>ROUND(AG13*'Plan - Personalausgaben'!AG14,2)</f>
        <v>0</v>
      </c>
      <c r="AH14" s="129">
        <f>ROUND(AH13*'Plan - Personalausgaben'!AH14,2)</f>
        <v>0</v>
      </c>
      <c r="AI14" s="130">
        <f>ROUND(AI13*'Plan - Personalausgaben'!AI14,2)</f>
        <v>0</v>
      </c>
      <c r="AJ14" s="130">
        <f>ROUND(AJ13*'Plan - Personalausgaben'!AJ14,2)</f>
        <v>0</v>
      </c>
      <c r="AK14" s="131">
        <f>ROUND(AK13*'Plan - Personalausgaben'!AK14,2)</f>
        <v>0</v>
      </c>
      <c r="AL14" s="136">
        <f t="shared" si="2"/>
        <v>0</v>
      </c>
      <c r="AM14" s="130">
        <f t="shared" si="3"/>
        <v>0</v>
      </c>
      <c r="AN14" s="130">
        <f t="shared" si="4"/>
        <v>0</v>
      </c>
      <c r="AO14" s="130">
        <f t="shared" si="5"/>
        <v>0</v>
      </c>
      <c r="AP14" s="131">
        <f t="shared" si="6"/>
        <v>0</v>
      </c>
    </row>
    <row r="15" spans="1:42" s="108" customFormat="1" x14ac:dyDescent="0.25">
      <c r="A15" s="134" t="s">
        <v>108</v>
      </c>
      <c r="B15" s="129">
        <f>ROUND(B13*'Plan - Personalausgaben'!B15,2)</f>
        <v>0</v>
      </c>
      <c r="C15" s="130">
        <f>ROUND(C13*'Plan - Personalausgaben'!C15,2)</f>
        <v>0</v>
      </c>
      <c r="D15" s="130">
        <f>ROUND(D13*'Plan - Personalausgaben'!D15,2)</f>
        <v>0</v>
      </c>
      <c r="E15" s="130">
        <f>ROUND(E13*'Plan - Personalausgaben'!E15,2)</f>
        <v>0</v>
      </c>
      <c r="F15" s="130">
        <f>ROUND(F13*'Plan - Personalausgaben'!F15,2)</f>
        <v>0</v>
      </c>
      <c r="G15" s="130">
        <f>ROUND(G13*'Plan - Personalausgaben'!G15,2)</f>
        <v>0</v>
      </c>
      <c r="H15" s="130">
        <f>ROUND(H13*'Plan - Personalausgaben'!H15,2)</f>
        <v>0</v>
      </c>
      <c r="I15" s="130">
        <f>ROUND(I13*'Plan - Personalausgaben'!I15,2)</f>
        <v>0</v>
      </c>
      <c r="J15" s="130">
        <f>ROUND(J13*'Plan - Personalausgaben'!J15,2)</f>
        <v>0</v>
      </c>
      <c r="K15" s="130">
        <f>ROUND(K13*'Plan - Personalausgaben'!K15,2)</f>
        <v>0</v>
      </c>
      <c r="L15" s="130">
        <f>ROUND(L13*'Plan - Personalausgaben'!L15,2)</f>
        <v>0</v>
      </c>
      <c r="M15" s="140">
        <f>ROUND(M13*'Plan - Personalausgaben'!M15,2)</f>
        <v>0</v>
      </c>
      <c r="N15" s="129">
        <f>ROUND(N13*'Plan - Personalausgaben'!N15,2)</f>
        <v>0</v>
      </c>
      <c r="O15" s="130">
        <f>ROUND(O13*'Plan - Personalausgaben'!O15,2)</f>
        <v>0</v>
      </c>
      <c r="P15" s="130">
        <f>ROUND(P13*'Plan - Personalausgaben'!P15,2)</f>
        <v>0</v>
      </c>
      <c r="Q15" s="130">
        <f>ROUND(Q13*'Plan - Personalausgaben'!Q15,2)</f>
        <v>0</v>
      </c>
      <c r="R15" s="130">
        <f>ROUND(R13*'Plan - Personalausgaben'!R15,2)</f>
        <v>0</v>
      </c>
      <c r="S15" s="130">
        <f>ROUND(S13*'Plan - Personalausgaben'!S15,2)</f>
        <v>0</v>
      </c>
      <c r="T15" s="130">
        <f>ROUND(T13*'Plan - Personalausgaben'!T15,2)</f>
        <v>0</v>
      </c>
      <c r="U15" s="130">
        <f>ROUND(U13*'Plan - Personalausgaben'!U15,2)</f>
        <v>0</v>
      </c>
      <c r="V15" s="130">
        <f>ROUND(V13*'Plan - Personalausgaben'!V15,2)</f>
        <v>0</v>
      </c>
      <c r="W15" s="130">
        <f>ROUND(W13*'Plan - Personalausgaben'!W15,2)</f>
        <v>0</v>
      </c>
      <c r="X15" s="130">
        <f>ROUND(X13*'Plan - Personalausgaben'!X15,2)</f>
        <v>0</v>
      </c>
      <c r="Y15" s="140">
        <f>ROUND(Y13*'Plan - Personalausgaben'!Y15,2)</f>
        <v>0</v>
      </c>
      <c r="Z15" s="129">
        <f>ROUND(Z13*'Plan - Personalausgaben'!Z15,2)</f>
        <v>0</v>
      </c>
      <c r="AA15" s="130">
        <f>ROUND(AA13*'Plan - Personalausgaben'!AA15,2)</f>
        <v>0</v>
      </c>
      <c r="AB15" s="130">
        <f>ROUND(AB13*'Plan - Personalausgaben'!AB15,2)</f>
        <v>0</v>
      </c>
      <c r="AC15" s="140">
        <f>ROUND(AC13*'Plan - Personalausgaben'!AC15,2)</f>
        <v>0</v>
      </c>
      <c r="AD15" s="129">
        <f>ROUND(AD13*'Plan - Personalausgaben'!AD15,2)</f>
        <v>0</v>
      </c>
      <c r="AE15" s="130">
        <f>ROUND(AE13*'Plan - Personalausgaben'!AE15,2)</f>
        <v>0</v>
      </c>
      <c r="AF15" s="130">
        <f>ROUND(AF13*'Plan - Personalausgaben'!AF15,2)</f>
        <v>0</v>
      </c>
      <c r="AG15" s="140">
        <f>ROUND(AG13*'Plan - Personalausgaben'!AG15,2)</f>
        <v>0</v>
      </c>
      <c r="AH15" s="129">
        <f>ROUND(AH13*'Plan - Personalausgaben'!AH15,2)</f>
        <v>0</v>
      </c>
      <c r="AI15" s="130">
        <f>ROUND(AI13*'Plan - Personalausgaben'!AI15,2)</f>
        <v>0</v>
      </c>
      <c r="AJ15" s="130">
        <f>ROUND(AJ13*'Plan - Personalausgaben'!AJ15,2)</f>
        <v>0</v>
      </c>
      <c r="AK15" s="131">
        <f>ROUND(AK13*'Plan - Personalausgaben'!AK15,2)</f>
        <v>0</v>
      </c>
      <c r="AL15" s="136">
        <f t="shared" si="2"/>
        <v>0</v>
      </c>
      <c r="AM15" s="130">
        <f t="shared" si="3"/>
        <v>0</v>
      </c>
      <c r="AN15" s="130">
        <f t="shared" si="4"/>
        <v>0</v>
      </c>
      <c r="AO15" s="130">
        <f t="shared" si="5"/>
        <v>0</v>
      </c>
      <c r="AP15" s="131">
        <f t="shared" si="6"/>
        <v>0</v>
      </c>
    </row>
    <row r="16" spans="1:42" s="108" customFormat="1" x14ac:dyDescent="0.25">
      <c r="A16" s="134" t="s">
        <v>109</v>
      </c>
      <c r="B16" s="129">
        <f t="shared" ref="B16:AK16" si="8">B13-B14-B15</f>
        <v>0</v>
      </c>
      <c r="C16" s="130">
        <f t="shared" si="8"/>
        <v>0</v>
      </c>
      <c r="D16" s="130">
        <f t="shared" si="8"/>
        <v>0</v>
      </c>
      <c r="E16" s="130">
        <f t="shared" si="8"/>
        <v>0</v>
      </c>
      <c r="F16" s="130">
        <f t="shared" si="8"/>
        <v>0</v>
      </c>
      <c r="G16" s="130">
        <f t="shared" si="8"/>
        <v>0</v>
      </c>
      <c r="H16" s="130">
        <f t="shared" si="8"/>
        <v>0</v>
      </c>
      <c r="I16" s="130">
        <f t="shared" si="8"/>
        <v>0</v>
      </c>
      <c r="J16" s="130">
        <f t="shared" si="8"/>
        <v>0</v>
      </c>
      <c r="K16" s="130">
        <f t="shared" si="8"/>
        <v>0</v>
      </c>
      <c r="L16" s="130">
        <f t="shared" si="8"/>
        <v>0</v>
      </c>
      <c r="M16" s="140">
        <f t="shared" si="8"/>
        <v>0</v>
      </c>
      <c r="N16" s="129">
        <f t="shared" si="8"/>
        <v>0</v>
      </c>
      <c r="O16" s="130">
        <f t="shared" si="8"/>
        <v>0</v>
      </c>
      <c r="P16" s="130">
        <f t="shared" si="8"/>
        <v>0</v>
      </c>
      <c r="Q16" s="130">
        <f t="shared" si="8"/>
        <v>0</v>
      </c>
      <c r="R16" s="130">
        <f t="shared" si="8"/>
        <v>0</v>
      </c>
      <c r="S16" s="130">
        <f t="shared" si="8"/>
        <v>0</v>
      </c>
      <c r="T16" s="130">
        <f t="shared" si="8"/>
        <v>0</v>
      </c>
      <c r="U16" s="130">
        <f t="shared" si="8"/>
        <v>0</v>
      </c>
      <c r="V16" s="130">
        <f t="shared" si="8"/>
        <v>0</v>
      </c>
      <c r="W16" s="130">
        <f t="shared" si="8"/>
        <v>0</v>
      </c>
      <c r="X16" s="130">
        <f t="shared" si="8"/>
        <v>0</v>
      </c>
      <c r="Y16" s="140">
        <f t="shared" si="8"/>
        <v>0</v>
      </c>
      <c r="Z16" s="129">
        <f t="shared" si="8"/>
        <v>0</v>
      </c>
      <c r="AA16" s="130">
        <f t="shared" si="8"/>
        <v>0</v>
      </c>
      <c r="AB16" s="130">
        <f t="shared" si="8"/>
        <v>0</v>
      </c>
      <c r="AC16" s="140">
        <f t="shared" si="8"/>
        <v>0</v>
      </c>
      <c r="AD16" s="129">
        <f t="shared" si="8"/>
        <v>0</v>
      </c>
      <c r="AE16" s="130">
        <f t="shared" si="8"/>
        <v>0</v>
      </c>
      <c r="AF16" s="130">
        <f t="shared" si="8"/>
        <v>0</v>
      </c>
      <c r="AG16" s="140">
        <f t="shared" si="8"/>
        <v>0</v>
      </c>
      <c r="AH16" s="129">
        <f t="shared" si="8"/>
        <v>0</v>
      </c>
      <c r="AI16" s="130">
        <f t="shared" si="8"/>
        <v>0</v>
      </c>
      <c r="AJ16" s="130">
        <f t="shared" si="8"/>
        <v>0</v>
      </c>
      <c r="AK16" s="131">
        <f t="shared" si="8"/>
        <v>0</v>
      </c>
      <c r="AL16" s="136">
        <f t="shared" si="2"/>
        <v>0</v>
      </c>
      <c r="AM16" s="130">
        <f t="shared" si="3"/>
        <v>0</v>
      </c>
      <c r="AN16" s="130">
        <f t="shared" si="4"/>
        <v>0</v>
      </c>
      <c r="AO16" s="130">
        <f t="shared" si="5"/>
        <v>0</v>
      </c>
      <c r="AP16" s="131">
        <f t="shared" si="6"/>
        <v>0</v>
      </c>
    </row>
    <row r="17" spans="1:42" s="108" customFormat="1" x14ac:dyDescent="0.25">
      <c r="A17" s="133" t="s">
        <v>99</v>
      </c>
      <c r="B17" s="119">
        <f>'Plan - Personalausgaben'!B17</f>
        <v>0</v>
      </c>
      <c r="C17" s="120">
        <f>'Plan - Personalausgaben'!C17</f>
        <v>0</v>
      </c>
      <c r="D17" s="120">
        <f>'Plan - Personalausgaben'!D17</f>
        <v>0</v>
      </c>
      <c r="E17" s="120">
        <f>'Plan - Personalausgaben'!E17</f>
        <v>0</v>
      </c>
      <c r="F17" s="120">
        <f>'Plan - Personalausgaben'!F17</f>
        <v>0</v>
      </c>
      <c r="G17" s="120">
        <f>'Plan - Personalausgaben'!G17</f>
        <v>0</v>
      </c>
      <c r="H17" s="120">
        <f>'Plan - Personalausgaben'!H17</f>
        <v>0</v>
      </c>
      <c r="I17" s="120">
        <f>'Plan - Personalausgaben'!I17</f>
        <v>0</v>
      </c>
      <c r="J17" s="120">
        <f>'Plan - Personalausgaben'!J17</f>
        <v>0</v>
      </c>
      <c r="K17" s="120">
        <f>'Plan - Personalausgaben'!K17</f>
        <v>0</v>
      </c>
      <c r="L17" s="120">
        <f>'Plan - Personalausgaben'!L17</f>
        <v>0</v>
      </c>
      <c r="M17" s="122">
        <f>'Plan - Personalausgaben'!M17</f>
        <v>0</v>
      </c>
      <c r="N17" s="119">
        <f>'Plan - Personalausgaben'!N17</f>
        <v>0</v>
      </c>
      <c r="O17" s="120">
        <f>'Plan - Personalausgaben'!O17</f>
        <v>0</v>
      </c>
      <c r="P17" s="120">
        <f>'Plan - Personalausgaben'!P17</f>
        <v>0</v>
      </c>
      <c r="Q17" s="120">
        <f>'Plan - Personalausgaben'!Q17</f>
        <v>0</v>
      </c>
      <c r="R17" s="120">
        <f>'Plan - Personalausgaben'!R17</f>
        <v>0</v>
      </c>
      <c r="S17" s="120">
        <f>'Plan - Personalausgaben'!S17</f>
        <v>0</v>
      </c>
      <c r="T17" s="120">
        <f>'Plan - Personalausgaben'!T17</f>
        <v>0</v>
      </c>
      <c r="U17" s="120">
        <f>'Plan - Personalausgaben'!U17</f>
        <v>0</v>
      </c>
      <c r="V17" s="120">
        <f>'Plan - Personalausgaben'!V17</f>
        <v>0</v>
      </c>
      <c r="W17" s="120">
        <f>'Plan - Personalausgaben'!W17</f>
        <v>0</v>
      </c>
      <c r="X17" s="120">
        <f>'Plan - Personalausgaben'!X17</f>
        <v>0</v>
      </c>
      <c r="Y17" s="122">
        <f>'Plan - Personalausgaben'!Y17</f>
        <v>0</v>
      </c>
      <c r="Z17" s="119">
        <f>'Plan - Personalausgaben'!Z17</f>
        <v>0</v>
      </c>
      <c r="AA17" s="120">
        <f>'Plan - Personalausgaben'!AA17</f>
        <v>0</v>
      </c>
      <c r="AB17" s="120">
        <f>'Plan - Personalausgaben'!AB17</f>
        <v>0</v>
      </c>
      <c r="AC17" s="122">
        <f>'Plan - Personalausgaben'!AC17</f>
        <v>0</v>
      </c>
      <c r="AD17" s="119">
        <f>'Plan - Personalausgaben'!AD17</f>
        <v>0</v>
      </c>
      <c r="AE17" s="120">
        <f>'Plan - Personalausgaben'!AE17</f>
        <v>0</v>
      </c>
      <c r="AF17" s="120">
        <f>'Plan - Personalausgaben'!AF17</f>
        <v>0</v>
      </c>
      <c r="AG17" s="122">
        <f>'Plan - Personalausgaben'!AG17</f>
        <v>0</v>
      </c>
      <c r="AH17" s="119">
        <f>'Plan - Personalausgaben'!AH17</f>
        <v>0</v>
      </c>
      <c r="AI17" s="120">
        <f>'Plan - Personalausgaben'!AI17</f>
        <v>0</v>
      </c>
      <c r="AJ17" s="120">
        <f>'Plan - Personalausgaben'!AJ17</f>
        <v>0</v>
      </c>
      <c r="AK17" s="121">
        <f>'Plan - Personalausgaben'!AK17</f>
        <v>0</v>
      </c>
      <c r="AL17" s="123">
        <f t="shared" si="2"/>
        <v>0</v>
      </c>
      <c r="AM17" s="120">
        <f t="shared" si="3"/>
        <v>0</v>
      </c>
      <c r="AN17" s="120">
        <f t="shared" si="4"/>
        <v>0</v>
      </c>
      <c r="AO17" s="120">
        <f t="shared" si="5"/>
        <v>0</v>
      </c>
      <c r="AP17" s="121">
        <f t="shared" si="6"/>
        <v>0</v>
      </c>
    </row>
    <row r="18" spans="1:42" s="108" customFormat="1" x14ac:dyDescent="0.25">
      <c r="A18" s="134" t="s">
        <v>107</v>
      </c>
      <c r="B18" s="129">
        <f>ROUND(B17*'Plan - Personalausgaben'!B18,2)</f>
        <v>0</v>
      </c>
      <c r="C18" s="130">
        <f>ROUND(C17*'Plan - Personalausgaben'!C18,2)</f>
        <v>0</v>
      </c>
      <c r="D18" s="130">
        <f>ROUND(D17*'Plan - Personalausgaben'!D18,2)</f>
        <v>0</v>
      </c>
      <c r="E18" s="130">
        <f>ROUND(E17*'Plan - Personalausgaben'!E18,2)</f>
        <v>0</v>
      </c>
      <c r="F18" s="130">
        <f>ROUND(F17*'Plan - Personalausgaben'!F18,2)</f>
        <v>0</v>
      </c>
      <c r="G18" s="130">
        <f>ROUND(G17*'Plan - Personalausgaben'!G18,2)</f>
        <v>0</v>
      </c>
      <c r="H18" s="130">
        <f>ROUND(H17*'Plan - Personalausgaben'!H18,2)</f>
        <v>0</v>
      </c>
      <c r="I18" s="130">
        <f>ROUND(I17*'Plan - Personalausgaben'!I18,2)</f>
        <v>0</v>
      </c>
      <c r="J18" s="130">
        <f>ROUND(J17*'Plan - Personalausgaben'!J18,2)</f>
        <v>0</v>
      </c>
      <c r="K18" s="130">
        <f>ROUND(K17*'Plan - Personalausgaben'!K18,2)</f>
        <v>0</v>
      </c>
      <c r="L18" s="130">
        <f>ROUND(L17*'Plan - Personalausgaben'!L18,2)</f>
        <v>0</v>
      </c>
      <c r="M18" s="140">
        <f>ROUND(M17*'Plan - Personalausgaben'!M18,2)</f>
        <v>0</v>
      </c>
      <c r="N18" s="129">
        <f>ROUND(N17*'Plan - Personalausgaben'!N18,2)</f>
        <v>0</v>
      </c>
      <c r="O18" s="130">
        <f>ROUND(O17*'Plan - Personalausgaben'!O18,2)</f>
        <v>0</v>
      </c>
      <c r="P18" s="130">
        <f>ROUND(P17*'Plan - Personalausgaben'!P18,2)</f>
        <v>0</v>
      </c>
      <c r="Q18" s="130">
        <f>ROUND(Q17*'Plan - Personalausgaben'!Q18,2)</f>
        <v>0</v>
      </c>
      <c r="R18" s="130">
        <f>ROUND(R17*'Plan - Personalausgaben'!R18,2)</f>
        <v>0</v>
      </c>
      <c r="S18" s="130">
        <f>ROUND(S17*'Plan - Personalausgaben'!S18,2)</f>
        <v>0</v>
      </c>
      <c r="T18" s="130">
        <f>ROUND(T17*'Plan - Personalausgaben'!T18,2)</f>
        <v>0</v>
      </c>
      <c r="U18" s="130">
        <f>ROUND(U17*'Plan - Personalausgaben'!U18,2)</f>
        <v>0</v>
      </c>
      <c r="V18" s="130">
        <f>ROUND(V17*'Plan - Personalausgaben'!V18,2)</f>
        <v>0</v>
      </c>
      <c r="W18" s="130">
        <f>ROUND(W17*'Plan - Personalausgaben'!W18,2)</f>
        <v>0</v>
      </c>
      <c r="X18" s="130">
        <f>ROUND(X17*'Plan - Personalausgaben'!X18,2)</f>
        <v>0</v>
      </c>
      <c r="Y18" s="140">
        <f>ROUND(Y17*'Plan - Personalausgaben'!Y18,2)</f>
        <v>0</v>
      </c>
      <c r="Z18" s="129">
        <f>ROUND(Z17*'Plan - Personalausgaben'!Z18,2)</f>
        <v>0</v>
      </c>
      <c r="AA18" s="130">
        <f>ROUND(AA17*'Plan - Personalausgaben'!AA18,2)</f>
        <v>0</v>
      </c>
      <c r="AB18" s="130">
        <f>ROUND(AB17*'Plan - Personalausgaben'!AB18,2)</f>
        <v>0</v>
      </c>
      <c r="AC18" s="140">
        <f>ROUND(AC17*'Plan - Personalausgaben'!AC18,2)</f>
        <v>0</v>
      </c>
      <c r="AD18" s="129">
        <f>ROUND(AD17*'Plan - Personalausgaben'!AD18,2)</f>
        <v>0</v>
      </c>
      <c r="AE18" s="130">
        <f>ROUND(AE17*'Plan - Personalausgaben'!AE18,2)</f>
        <v>0</v>
      </c>
      <c r="AF18" s="130">
        <f>ROUND(AF17*'Plan - Personalausgaben'!AF18,2)</f>
        <v>0</v>
      </c>
      <c r="AG18" s="140">
        <f>ROUND(AG17*'Plan - Personalausgaben'!AG18,2)</f>
        <v>0</v>
      </c>
      <c r="AH18" s="129">
        <f>ROUND(AH17*'Plan - Personalausgaben'!AH18,2)</f>
        <v>0</v>
      </c>
      <c r="AI18" s="130">
        <f>ROUND(AI17*'Plan - Personalausgaben'!AI18,2)</f>
        <v>0</v>
      </c>
      <c r="AJ18" s="130">
        <f>ROUND(AJ17*'Plan - Personalausgaben'!AJ18,2)</f>
        <v>0</v>
      </c>
      <c r="AK18" s="131">
        <f>ROUND(AK17*'Plan - Personalausgaben'!AK18,2)</f>
        <v>0</v>
      </c>
      <c r="AL18" s="136">
        <f t="shared" si="2"/>
        <v>0</v>
      </c>
      <c r="AM18" s="130">
        <f t="shared" si="3"/>
        <v>0</v>
      </c>
      <c r="AN18" s="130">
        <f t="shared" si="4"/>
        <v>0</v>
      </c>
      <c r="AO18" s="130">
        <f t="shared" si="5"/>
        <v>0</v>
      </c>
      <c r="AP18" s="131">
        <f t="shared" si="6"/>
        <v>0</v>
      </c>
    </row>
    <row r="19" spans="1:42" s="108" customFormat="1" x14ac:dyDescent="0.25">
      <c r="A19" s="134" t="s">
        <v>108</v>
      </c>
      <c r="B19" s="129">
        <f>ROUND(B17*'Plan - Personalausgaben'!B19,2)</f>
        <v>0</v>
      </c>
      <c r="C19" s="130">
        <f>ROUND(C17*'Plan - Personalausgaben'!C19,2)</f>
        <v>0</v>
      </c>
      <c r="D19" s="130">
        <f>ROUND(D17*'Plan - Personalausgaben'!D19,2)</f>
        <v>0</v>
      </c>
      <c r="E19" s="130">
        <f>ROUND(E17*'Plan - Personalausgaben'!E19,2)</f>
        <v>0</v>
      </c>
      <c r="F19" s="130">
        <f>ROUND(F17*'Plan - Personalausgaben'!F19,2)</f>
        <v>0</v>
      </c>
      <c r="G19" s="130">
        <f>ROUND(G17*'Plan - Personalausgaben'!G19,2)</f>
        <v>0</v>
      </c>
      <c r="H19" s="130">
        <f>ROUND(H17*'Plan - Personalausgaben'!H19,2)</f>
        <v>0</v>
      </c>
      <c r="I19" s="130">
        <f>ROUND(I17*'Plan - Personalausgaben'!I19,2)</f>
        <v>0</v>
      </c>
      <c r="J19" s="130">
        <f>ROUND(J17*'Plan - Personalausgaben'!J19,2)</f>
        <v>0</v>
      </c>
      <c r="K19" s="130">
        <f>ROUND(K17*'Plan - Personalausgaben'!K19,2)</f>
        <v>0</v>
      </c>
      <c r="L19" s="130">
        <f>ROUND(L17*'Plan - Personalausgaben'!L19,2)</f>
        <v>0</v>
      </c>
      <c r="M19" s="140">
        <f>ROUND(M17*'Plan - Personalausgaben'!M19,2)</f>
        <v>0</v>
      </c>
      <c r="N19" s="129">
        <f>ROUND(N17*'Plan - Personalausgaben'!N19,2)</f>
        <v>0</v>
      </c>
      <c r="O19" s="130">
        <f>ROUND(O17*'Plan - Personalausgaben'!O19,2)</f>
        <v>0</v>
      </c>
      <c r="P19" s="130">
        <f>ROUND(P17*'Plan - Personalausgaben'!P19,2)</f>
        <v>0</v>
      </c>
      <c r="Q19" s="130">
        <f>ROUND(Q17*'Plan - Personalausgaben'!Q19,2)</f>
        <v>0</v>
      </c>
      <c r="R19" s="130">
        <f>ROUND(R17*'Plan - Personalausgaben'!R19,2)</f>
        <v>0</v>
      </c>
      <c r="S19" s="130">
        <f>ROUND(S17*'Plan - Personalausgaben'!S19,2)</f>
        <v>0</v>
      </c>
      <c r="T19" s="130">
        <f>ROUND(T17*'Plan - Personalausgaben'!T19,2)</f>
        <v>0</v>
      </c>
      <c r="U19" s="130">
        <f>ROUND(U17*'Plan - Personalausgaben'!U19,2)</f>
        <v>0</v>
      </c>
      <c r="V19" s="130">
        <f>ROUND(V17*'Plan - Personalausgaben'!V19,2)</f>
        <v>0</v>
      </c>
      <c r="W19" s="130">
        <f>ROUND(W17*'Plan - Personalausgaben'!W19,2)</f>
        <v>0</v>
      </c>
      <c r="X19" s="130">
        <f>ROUND(X17*'Plan - Personalausgaben'!X19,2)</f>
        <v>0</v>
      </c>
      <c r="Y19" s="140">
        <f>ROUND(Y17*'Plan - Personalausgaben'!Y19,2)</f>
        <v>0</v>
      </c>
      <c r="Z19" s="129">
        <f>ROUND(Z17*'Plan - Personalausgaben'!Z19,2)</f>
        <v>0</v>
      </c>
      <c r="AA19" s="130">
        <f>ROUND(AA17*'Plan - Personalausgaben'!AA19,2)</f>
        <v>0</v>
      </c>
      <c r="AB19" s="130">
        <f>ROUND(AB17*'Plan - Personalausgaben'!AB19,2)</f>
        <v>0</v>
      </c>
      <c r="AC19" s="140">
        <f>ROUND(AC17*'Plan - Personalausgaben'!AC19,2)</f>
        <v>0</v>
      </c>
      <c r="AD19" s="129">
        <f>ROUND(AD17*'Plan - Personalausgaben'!AD19,2)</f>
        <v>0</v>
      </c>
      <c r="AE19" s="130">
        <f>ROUND(AE17*'Plan - Personalausgaben'!AE19,2)</f>
        <v>0</v>
      </c>
      <c r="AF19" s="130">
        <f>ROUND(AF17*'Plan - Personalausgaben'!AF19,2)</f>
        <v>0</v>
      </c>
      <c r="AG19" s="140">
        <f>ROUND(AG17*'Plan - Personalausgaben'!AG19,2)</f>
        <v>0</v>
      </c>
      <c r="AH19" s="129">
        <f>ROUND(AH17*'Plan - Personalausgaben'!AH19,2)</f>
        <v>0</v>
      </c>
      <c r="AI19" s="130">
        <f>ROUND(AI17*'Plan - Personalausgaben'!AI19,2)</f>
        <v>0</v>
      </c>
      <c r="AJ19" s="130">
        <f>ROUND(AJ17*'Plan - Personalausgaben'!AJ19,2)</f>
        <v>0</v>
      </c>
      <c r="AK19" s="131">
        <f>ROUND(AK17*'Plan - Personalausgaben'!AK19,2)</f>
        <v>0</v>
      </c>
      <c r="AL19" s="136">
        <f t="shared" si="2"/>
        <v>0</v>
      </c>
      <c r="AM19" s="130">
        <f t="shared" si="3"/>
        <v>0</v>
      </c>
      <c r="AN19" s="130">
        <f t="shared" si="4"/>
        <v>0</v>
      </c>
      <c r="AO19" s="130">
        <f t="shared" si="5"/>
        <v>0</v>
      </c>
      <c r="AP19" s="131">
        <f t="shared" si="6"/>
        <v>0</v>
      </c>
    </row>
    <row r="20" spans="1:42" s="108" customFormat="1" x14ac:dyDescent="0.25">
      <c r="A20" s="134" t="s">
        <v>109</v>
      </c>
      <c r="B20" s="129">
        <f t="shared" ref="B20:AK20" si="9">B17-B18-B19</f>
        <v>0</v>
      </c>
      <c r="C20" s="130">
        <f t="shared" si="9"/>
        <v>0</v>
      </c>
      <c r="D20" s="130">
        <f t="shared" si="9"/>
        <v>0</v>
      </c>
      <c r="E20" s="130">
        <f t="shared" si="9"/>
        <v>0</v>
      </c>
      <c r="F20" s="130">
        <f t="shared" si="9"/>
        <v>0</v>
      </c>
      <c r="G20" s="130">
        <f t="shared" si="9"/>
        <v>0</v>
      </c>
      <c r="H20" s="130">
        <f t="shared" si="9"/>
        <v>0</v>
      </c>
      <c r="I20" s="130">
        <f t="shared" si="9"/>
        <v>0</v>
      </c>
      <c r="J20" s="130">
        <f t="shared" si="9"/>
        <v>0</v>
      </c>
      <c r="K20" s="130">
        <f t="shared" si="9"/>
        <v>0</v>
      </c>
      <c r="L20" s="130">
        <f t="shared" si="9"/>
        <v>0</v>
      </c>
      <c r="M20" s="140">
        <f t="shared" si="9"/>
        <v>0</v>
      </c>
      <c r="N20" s="129">
        <f t="shared" si="9"/>
        <v>0</v>
      </c>
      <c r="O20" s="130">
        <f t="shared" si="9"/>
        <v>0</v>
      </c>
      <c r="P20" s="130">
        <f t="shared" si="9"/>
        <v>0</v>
      </c>
      <c r="Q20" s="130">
        <f t="shared" si="9"/>
        <v>0</v>
      </c>
      <c r="R20" s="130">
        <f t="shared" si="9"/>
        <v>0</v>
      </c>
      <c r="S20" s="130">
        <f t="shared" si="9"/>
        <v>0</v>
      </c>
      <c r="T20" s="130">
        <f t="shared" si="9"/>
        <v>0</v>
      </c>
      <c r="U20" s="130">
        <f t="shared" si="9"/>
        <v>0</v>
      </c>
      <c r="V20" s="130">
        <f t="shared" si="9"/>
        <v>0</v>
      </c>
      <c r="W20" s="130">
        <f t="shared" si="9"/>
        <v>0</v>
      </c>
      <c r="X20" s="130">
        <f t="shared" si="9"/>
        <v>0</v>
      </c>
      <c r="Y20" s="140">
        <f t="shared" si="9"/>
        <v>0</v>
      </c>
      <c r="Z20" s="129">
        <f t="shared" si="9"/>
        <v>0</v>
      </c>
      <c r="AA20" s="130">
        <f t="shared" si="9"/>
        <v>0</v>
      </c>
      <c r="AB20" s="130">
        <f t="shared" si="9"/>
        <v>0</v>
      </c>
      <c r="AC20" s="140">
        <f t="shared" si="9"/>
        <v>0</v>
      </c>
      <c r="AD20" s="129">
        <f t="shared" si="9"/>
        <v>0</v>
      </c>
      <c r="AE20" s="130">
        <f t="shared" si="9"/>
        <v>0</v>
      </c>
      <c r="AF20" s="130">
        <f t="shared" si="9"/>
        <v>0</v>
      </c>
      <c r="AG20" s="140">
        <f t="shared" si="9"/>
        <v>0</v>
      </c>
      <c r="AH20" s="129">
        <f t="shared" si="9"/>
        <v>0</v>
      </c>
      <c r="AI20" s="130">
        <f t="shared" si="9"/>
        <v>0</v>
      </c>
      <c r="AJ20" s="130">
        <f t="shared" si="9"/>
        <v>0</v>
      </c>
      <c r="AK20" s="131">
        <f t="shared" si="9"/>
        <v>0</v>
      </c>
      <c r="AL20" s="136">
        <f t="shared" si="2"/>
        <v>0</v>
      </c>
      <c r="AM20" s="130">
        <f t="shared" si="3"/>
        <v>0</v>
      </c>
      <c r="AN20" s="130">
        <f t="shared" si="4"/>
        <v>0</v>
      </c>
      <c r="AO20" s="130">
        <f t="shared" si="5"/>
        <v>0</v>
      </c>
      <c r="AP20" s="131">
        <f t="shared" si="6"/>
        <v>0</v>
      </c>
    </row>
    <row r="21" spans="1:42" s="108" customFormat="1" x14ac:dyDescent="0.25">
      <c r="A21" s="133" t="s">
        <v>99</v>
      </c>
      <c r="B21" s="119">
        <f>'Plan - Personalausgaben'!B21</f>
        <v>0</v>
      </c>
      <c r="C21" s="120">
        <f>'Plan - Personalausgaben'!C21</f>
        <v>0</v>
      </c>
      <c r="D21" s="120">
        <f>'Plan - Personalausgaben'!D21</f>
        <v>0</v>
      </c>
      <c r="E21" s="120">
        <f>'Plan - Personalausgaben'!E21</f>
        <v>0</v>
      </c>
      <c r="F21" s="120">
        <f>'Plan - Personalausgaben'!F21</f>
        <v>0</v>
      </c>
      <c r="G21" s="120">
        <f>'Plan - Personalausgaben'!G21</f>
        <v>0</v>
      </c>
      <c r="H21" s="120">
        <f>'Plan - Personalausgaben'!H21</f>
        <v>0</v>
      </c>
      <c r="I21" s="120">
        <f>'Plan - Personalausgaben'!I21</f>
        <v>0</v>
      </c>
      <c r="J21" s="120">
        <f>'Plan - Personalausgaben'!J21</f>
        <v>0</v>
      </c>
      <c r="K21" s="120">
        <f>'Plan - Personalausgaben'!K21</f>
        <v>0</v>
      </c>
      <c r="L21" s="120">
        <f>'Plan - Personalausgaben'!L21</f>
        <v>0</v>
      </c>
      <c r="M21" s="122">
        <f>'Plan - Personalausgaben'!M21</f>
        <v>0</v>
      </c>
      <c r="N21" s="119">
        <f>'Plan - Personalausgaben'!N21</f>
        <v>0</v>
      </c>
      <c r="O21" s="120">
        <f>'Plan - Personalausgaben'!O21</f>
        <v>0</v>
      </c>
      <c r="P21" s="120">
        <f>'Plan - Personalausgaben'!P21</f>
        <v>0</v>
      </c>
      <c r="Q21" s="120">
        <f>'Plan - Personalausgaben'!Q21</f>
        <v>0</v>
      </c>
      <c r="R21" s="120">
        <f>'Plan - Personalausgaben'!R21</f>
        <v>0</v>
      </c>
      <c r="S21" s="120">
        <f>'Plan - Personalausgaben'!S21</f>
        <v>0</v>
      </c>
      <c r="T21" s="120">
        <f>'Plan - Personalausgaben'!T21</f>
        <v>0</v>
      </c>
      <c r="U21" s="120">
        <f>'Plan - Personalausgaben'!U21</f>
        <v>0</v>
      </c>
      <c r="V21" s="120">
        <f>'Plan - Personalausgaben'!V21</f>
        <v>0</v>
      </c>
      <c r="W21" s="120">
        <f>'Plan - Personalausgaben'!W21</f>
        <v>0</v>
      </c>
      <c r="X21" s="120">
        <f>'Plan - Personalausgaben'!X21</f>
        <v>0</v>
      </c>
      <c r="Y21" s="122">
        <f>'Plan - Personalausgaben'!Y21</f>
        <v>0</v>
      </c>
      <c r="Z21" s="119">
        <f>'Plan - Personalausgaben'!Z21</f>
        <v>0</v>
      </c>
      <c r="AA21" s="120">
        <f>'Plan - Personalausgaben'!AA21</f>
        <v>0</v>
      </c>
      <c r="AB21" s="120">
        <f>'Plan - Personalausgaben'!AB21</f>
        <v>0</v>
      </c>
      <c r="AC21" s="122">
        <f>'Plan - Personalausgaben'!AC21</f>
        <v>0</v>
      </c>
      <c r="AD21" s="119">
        <f>'Plan - Personalausgaben'!AD21</f>
        <v>0</v>
      </c>
      <c r="AE21" s="120">
        <f>'Plan - Personalausgaben'!AE21</f>
        <v>0</v>
      </c>
      <c r="AF21" s="120">
        <f>'Plan - Personalausgaben'!AF21</f>
        <v>0</v>
      </c>
      <c r="AG21" s="122">
        <f>'Plan - Personalausgaben'!AG21</f>
        <v>0</v>
      </c>
      <c r="AH21" s="119">
        <f>'Plan - Personalausgaben'!AH21</f>
        <v>0</v>
      </c>
      <c r="AI21" s="120">
        <f>'Plan - Personalausgaben'!AI21</f>
        <v>0</v>
      </c>
      <c r="AJ21" s="120">
        <f>'Plan - Personalausgaben'!AJ21</f>
        <v>0</v>
      </c>
      <c r="AK21" s="121">
        <f>'Plan - Personalausgaben'!AK21</f>
        <v>0</v>
      </c>
      <c r="AL21" s="123">
        <f t="shared" si="2"/>
        <v>0</v>
      </c>
      <c r="AM21" s="120">
        <f t="shared" si="3"/>
        <v>0</v>
      </c>
      <c r="AN21" s="120">
        <f t="shared" si="4"/>
        <v>0</v>
      </c>
      <c r="AO21" s="120">
        <f t="shared" si="5"/>
        <v>0</v>
      </c>
      <c r="AP21" s="121">
        <f t="shared" si="6"/>
        <v>0</v>
      </c>
    </row>
    <row r="22" spans="1:42" s="108" customFormat="1" x14ac:dyDescent="0.25">
      <c r="A22" s="134" t="s">
        <v>107</v>
      </c>
      <c r="B22" s="129">
        <f>ROUND(B21*'Plan - Personalausgaben'!B22,2)</f>
        <v>0</v>
      </c>
      <c r="C22" s="130">
        <f>ROUND(C21*'Plan - Personalausgaben'!C22,2)</f>
        <v>0</v>
      </c>
      <c r="D22" s="130">
        <f>ROUND(D21*'Plan - Personalausgaben'!D22,2)</f>
        <v>0</v>
      </c>
      <c r="E22" s="130">
        <f>ROUND(E21*'Plan - Personalausgaben'!E22,2)</f>
        <v>0</v>
      </c>
      <c r="F22" s="130">
        <f>ROUND(F21*'Plan - Personalausgaben'!F22,2)</f>
        <v>0</v>
      </c>
      <c r="G22" s="130">
        <f>ROUND(G21*'Plan - Personalausgaben'!G22,2)</f>
        <v>0</v>
      </c>
      <c r="H22" s="130">
        <f>ROUND(H21*'Plan - Personalausgaben'!H22,2)</f>
        <v>0</v>
      </c>
      <c r="I22" s="130">
        <f>ROUND(I21*'Plan - Personalausgaben'!I22,2)</f>
        <v>0</v>
      </c>
      <c r="J22" s="130">
        <f>ROUND(J21*'Plan - Personalausgaben'!J22,2)</f>
        <v>0</v>
      </c>
      <c r="K22" s="130">
        <f>ROUND(K21*'Plan - Personalausgaben'!K22,2)</f>
        <v>0</v>
      </c>
      <c r="L22" s="130">
        <f>ROUND(L21*'Plan - Personalausgaben'!L22,2)</f>
        <v>0</v>
      </c>
      <c r="M22" s="140">
        <f>ROUND(M21*'Plan - Personalausgaben'!M22,2)</f>
        <v>0</v>
      </c>
      <c r="N22" s="129">
        <f>ROUND(N21*'Plan - Personalausgaben'!N22,2)</f>
        <v>0</v>
      </c>
      <c r="O22" s="130">
        <f>ROUND(O21*'Plan - Personalausgaben'!O22,2)</f>
        <v>0</v>
      </c>
      <c r="P22" s="130">
        <f>ROUND(P21*'Plan - Personalausgaben'!P22,2)</f>
        <v>0</v>
      </c>
      <c r="Q22" s="130">
        <f>ROUND(Q21*'Plan - Personalausgaben'!Q22,2)</f>
        <v>0</v>
      </c>
      <c r="R22" s="130">
        <f>ROUND(R21*'Plan - Personalausgaben'!R22,2)</f>
        <v>0</v>
      </c>
      <c r="S22" s="130">
        <f>ROUND(S21*'Plan - Personalausgaben'!S22,2)</f>
        <v>0</v>
      </c>
      <c r="T22" s="130">
        <f>ROUND(T21*'Plan - Personalausgaben'!T22,2)</f>
        <v>0</v>
      </c>
      <c r="U22" s="130">
        <f>ROUND(U21*'Plan - Personalausgaben'!U22,2)</f>
        <v>0</v>
      </c>
      <c r="V22" s="130">
        <f>ROUND(V21*'Plan - Personalausgaben'!V22,2)</f>
        <v>0</v>
      </c>
      <c r="W22" s="130">
        <f>ROUND(W21*'Plan - Personalausgaben'!W22,2)</f>
        <v>0</v>
      </c>
      <c r="X22" s="130">
        <f>ROUND(X21*'Plan - Personalausgaben'!X22,2)</f>
        <v>0</v>
      </c>
      <c r="Y22" s="140">
        <f>ROUND(Y21*'Plan - Personalausgaben'!Y22,2)</f>
        <v>0</v>
      </c>
      <c r="Z22" s="129">
        <f>ROUND(Z21*'Plan - Personalausgaben'!Z22,2)</f>
        <v>0</v>
      </c>
      <c r="AA22" s="130">
        <f>ROUND(AA21*'Plan - Personalausgaben'!AA22,2)</f>
        <v>0</v>
      </c>
      <c r="AB22" s="130">
        <f>ROUND(AB21*'Plan - Personalausgaben'!AB22,2)</f>
        <v>0</v>
      </c>
      <c r="AC22" s="140">
        <f>ROUND(AC21*'Plan - Personalausgaben'!AC22,2)</f>
        <v>0</v>
      </c>
      <c r="AD22" s="129">
        <f>ROUND(AD21*'Plan - Personalausgaben'!AD22,2)</f>
        <v>0</v>
      </c>
      <c r="AE22" s="130">
        <f>ROUND(AE21*'Plan - Personalausgaben'!AE22,2)</f>
        <v>0</v>
      </c>
      <c r="AF22" s="130">
        <f>ROUND(AF21*'Plan - Personalausgaben'!AF22,2)</f>
        <v>0</v>
      </c>
      <c r="AG22" s="140">
        <f>ROUND(AG21*'Plan - Personalausgaben'!AG22,2)</f>
        <v>0</v>
      </c>
      <c r="AH22" s="129">
        <f>ROUND(AH21*'Plan - Personalausgaben'!AH22,2)</f>
        <v>0</v>
      </c>
      <c r="AI22" s="130">
        <f>ROUND(AI21*'Plan - Personalausgaben'!AI22,2)</f>
        <v>0</v>
      </c>
      <c r="AJ22" s="130">
        <f>ROUND(AJ21*'Plan - Personalausgaben'!AJ22,2)</f>
        <v>0</v>
      </c>
      <c r="AK22" s="131">
        <f>ROUND(AK21*'Plan - Personalausgaben'!AK22,2)</f>
        <v>0</v>
      </c>
      <c r="AL22" s="136">
        <f t="shared" si="2"/>
        <v>0</v>
      </c>
      <c r="AM22" s="130">
        <f t="shared" si="3"/>
        <v>0</v>
      </c>
      <c r="AN22" s="130">
        <f t="shared" si="4"/>
        <v>0</v>
      </c>
      <c r="AO22" s="130">
        <f t="shared" si="5"/>
        <v>0</v>
      </c>
      <c r="AP22" s="131">
        <f t="shared" si="6"/>
        <v>0</v>
      </c>
    </row>
    <row r="23" spans="1:42" s="108" customFormat="1" x14ac:dyDescent="0.25">
      <c r="A23" s="134" t="s">
        <v>108</v>
      </c>
      <c r="B23" s="129">
        <f>ROUND(B21*'Plan - Personalausgaben'!B23,2)</f>
        <v>0</v>
      </c>
      <c r="C23" s="130">
        <f>ROUND(C21*'Plan - Personalausgaben'!C23,2)</f>
        <v>0</v>
      </c>
      <c r="D23" s="130">
        <f>ROUND(D21*'Plan - Personalausgaben'!D23,2)</f>
        <v>0</v>
      </c>
      <c r="E23" s="130">
        <f>ROUND(E21*'Plan - Personalausgaben'!E23,2)</f>
        <v>0</v>
      </c>
      <c r="F23" s="130">
        <f>ROUND(F21*'Plan - Personalausgaben'!F23,2)</f>
        <v>0</v>
      </c>
      <c r="G23" s="130">
        <f>ROUND(G21*'Plan - Personalausgaben'!G23,2)</f>
        <v>0</v>
      </c>
      <c r="H23" s="130">
        <f>ROUND(H21*'Plan - Personalausgaben'!H23,2)</f>
        <v>0</v>
      </c>
      <c r="I23" s="130">
        <f>ROUND(I21*'Plan - Personalausgaben'!I23,2)</f>
        <v>0</v>
      </c>
      <c r="J23" s="130">
        <f>ROUND(J21*'Plan - Personalausgaben'!J23,2)</f>
        <v>0</v>
      </c>
      <c r="K23" s="130">
        <f>ROUND(K21*'Plan - Personalausgaben'!K23,2)</f>
        <v>0</v>
      </c>
      <c r="L23" s="130">
        <f>ROUND(L21*'Plan - Personalausgaben'!L23,2)</f>
        <v>0</v>
      </c>
      <c r="M23" s="140">
        <f>ROUND(M21*'Plan - Personalausgaben'!M23,2)</f>
        <v>0</v>
      </c>
      <c r="N23" s="129">
        <f>ROUND(N21*'Plan - Personalausgaben'!N23,2)</f>
        <v>0</v>
      </c>
      <c r="O23" s="130">
        <f>ROUND(O21*'Plan - Personalausgaben'!O23,2)</f>
        <v>0</v>
      </c>
      <c r="P23" s="130">
        <f>ROUND(P21*'Plan - Personalausgaben'!P23,2)</f>
        <v>0</v>
      </c>
      <c r="Q23" s="130">
        <f>ROUND(Q21*'Plan - Personalausgaben'!Q23,2)</f>
        <v>0</v>
      </c>
      <c r="R23" s="130">
        <f>ROUND(R21*'Plan - Personalausgaben'!R23,2)</f>
        <v>0</v>
      </c>
      <c r="S23" s="130">
        <f>ROUND(S21*'Plan - Personalausgaben'!S23,2)</f>
        <v>0</v>
      </c>
      <c r="T23" s="130">
        <f>ROUND(T21*'Plan - Personalausgaben'!T23,2)</f>
        <v>0</v>
      </c>
      <c r="U23" s="130">
        <f>ROUND(U21*'Plan - Personalausgaben'!U23,2)</f>
        <v>0</v>
      </c>
      <c r="V23" s="130">
        <f>ROUND(V21*'Plan - Personalausgaben'!V23,2)</f>
        <v>0</v>
      </c>
      <c r="W23" s="130">
        <f>ROUND(W21*'Plan - Personalausgaben'!W23,2)</f>
        <v>0</v>
      </c>
      <c r="X23" s="130">
        <f>ROUND(X21*'Plan - Personalausgaben'!X23,2)</f>
        <v>0</v>
      </c>
      <c r="Y23" s="140">
        <f>ROUND(Y21*'Plan - Personalausgaben'!Y23,2)</f>
        <v>0</v>
      </c>
      <c r="Z23" s="129">
        <f>ROUND(Z21*'Plan - Personalausgaben'!Z23,2)</f>
        <v>0</v>
      </c>
      <c r="AA23" s="130">
        <f>ROUND(AA21*'Plan - Personalausgaben'!AA23,2)</f>
        <v>0</v>
      </c>
      <c r="AB23" s="130">
        <f>ROUND(AB21*'Plan - Personalausgaben'!AB23,2)</f>
        <v>0</v>
      </c>
      <c r="AC23" s="140">
        <f>ROUND(AC21*'Plan - Personalausgaben'!AC23,2)</f>
        <v>0</v>
      </c>
      <c r="AD23" s="129">
        <f>ROUND(AD21*'Plan - Personalausgaben'!AD23,2)</f>
        <v>0</v>
      </c>
      <c r="AE23" s="130">
        <f>ROUND(AE21*'Plan - Personalausgaben'!AE23,2)</f>
        <v>0</v>
      </c>
      <c r="AF23" s="130">
        <f>ROUND(AF21*'Plan - Personalausgaben'!AF23,2)</f>
        <v>0</v>
      </c>
      <c r="AG23" s="140">
        <f>ROUND(AG21*'Plan - Personalausgaben'!AG23,2)</f>
        <v>0</v>
      </c>
      <c r="AH23" s="129">
        <f>ROUND(AH21*'Plan - Personalausgaben'!AH23,2)</f>
        <v>0</v>
      </c>
      <c r="AI23" s="130">
        <f>ROUND(AI21*'Plan - Personalausgaben'!AI23,2)</f>
        <v>0</v>
      </c>
      <c r="AJ23" s="130">
        <f>ROUND(AJ21*'Plan - Personalausgaben'!AJ23,2)</f>
        <v>0</v>
      </c>
      <c r="AK23" s="131">
        <f>ROUND(AK21*'Plan - Personalausgaben'!AK23,2)</f>
        <v>0</v>
      </c>
      <c r="AL23" s="136">
        <f t="shared" si="2"/>
        <v>0</v>
      </c>
      <c r="AM23" s="130">
        <f t="shared" si="3"/>
        <v>0</v>
      </c>
      <c r="AN23" s="130">
        <f t="shared" si="4"/>
        <v>0</v>
      </c>
      <c r="AO23" s="130">
        <f t="shared" si="5"/>
        <v>0</v>
      </c>
      <c r="AP23" s="131">
        <f t="shared" si="6"/>
        <v>0</v>
      </c>
    </row>
    <row r="24" spans="1:42" s="108" customFormat="1" x14ac:dyDescent="0.25">
      <c r="A24" s="134" t="s">
        <v>109</v>
      </c>
      <c r="B24" s="129">
        <f t="shared" ref="B24:AK24" si="10">B21-B22-B23</f>
        <v>0</v>
      </c>
      <c r="C24" s="130">
        <f t="shared" si="10"/>
        <v>0</v>
      </c>
      <c r="D24" s="130">
        <f t="shared" si="10"/>
        <v>0</v>
      </c>
      <c r="E24" s="130">
        <f t="shared" si="10"/>
        <v>0</v>
      </c>
      <c r="F24" s="130">
        <f t="shared" si="10"/>
        <v>0</v>
      </c>
      <c r="G24" s="130">
        <f t="shared" si="10"/>
        <v>0</v>
      </c>
      <c r="H24" s="130">
        <f t="shared" si="10"/>
        <v>0</v>
      </c>
      <c r="I24" s="130">
        <f t="shared" si="10"/>
        <v>0</v>
      </c>
      <c r="J24" s="130">
        <f t="shared" si="10"/>
        <v>0</v>
      </c>
      <c r="K24" s="130">
        <f t="shared" si="10"/>
        <v>0</v>
      </c>
      <c r="L24" s="130">
        <f t="shared" si="10"/>
        <v>0</v>
      </c>
      <c r="M24" s="140">
        <f t="shared" si="10"/>
        <v>0</v>
      </c>
      <c r="N24" s="129">
        <f t="shared" si="10"/>
        <v>0</v>
      </c>
      <c r="O24" s="130">
        <f t="shared" si="10"/>
        <v>0</v>
      </c>
      <c r="P24" s="130">
        <f t="shared" si="10"/>
        <v>0</v>
      </c>
      <c r="Q24" s="130">
        <f t="shared" si="10"/>
        <v>0</v>
      </c>
      <c r="R24" s="130">
        <f t="shared" si="10"/>
        <v>0</v>
      </c>
      <c r="S24" s="130">
        <f t="shared" si="10"/>
        <v>0</v>
      </c>
      <c r="T24" s="130">
        <f t="shared" si="10"/>
        <v>0</v>
      </c>
      <c r="U24" s="130">
        <f t="shared" si="10"/>
        <v>0</v>
      </c>
      <c r="V24" s="130">
        <f t="shared" si="10"/>
        <v>0</v>
      </c>
      <c r="W24" s="130">
        <f t="shared" si="10"/>
        <v>0</v>
      </c>
      <c r="X24" s="130">
        <f t="shared" si="10"/>
        <v>0</v>
      </c>
      <c r="Y24" s="140">
        <f t="shared" si="10"/>
        <v>0</v>
      </c>
      <c r="Z24" s="129">
        <f t="shared" si="10"/>
        <v>0</v>
      </c>
      <c r="AA24" s="130">
        <f t="shared" si="10"/>
        <v>0</v>
      </c>
      <c r="AB24" s="130">
        <f t="shared" si="10"/>
        <v>0</v>
      </c>
      <c r="AC24" s="140">
        <f t="shared" si="10"/>
        <v>0</v>
      </c>
      <c r="AD24" s="129">
        <f t="shared" si="10"/>
        <v>0</v>
      </c>
      <c r="AE24" s="130">
        <f t="shared" si="10"/>
        <v>0</v>
      </c>
      <c r="AF24" s="130">
        <f t="shared" si="10"/>
        <v>0</v>
      </c>
      <c r="AG24" s="140">
        <f t="shared" si="10"/>
        <v>0</v>
      </c>
      <c r="AH24" s="129">
        <f t="shared" si="10"/>
        <v>0</v>
      </c>
      <c r="AI24" s="130">
        <f t="shared" si="10"/>
        <v>0</v>
      </c>
      <c r="AJ24" s="130">
        <f t="shared" si="10"/>
        <v>0</v>
      </c>
      <c r="AK24" s="131">
        <f t="shared" si="10"/>
        <v>0</v>
      </c>
      <c r="AL24" s="136">
        <f t="shared" si="2"/>
        <v>0</v>
      </c>
      <c r="AM24" s="130">
        <f t="shared" si="3"/>
        <v>0</v>
      </c>
      <c r="AN24" s="130">
        <f t="shared" si="4"/>
        <v>0</v>
      </c>
      <c r="AO24" s="130">
        <f t="shared" si="5"/>
        <v>0</v>
      </c>
      <c r="AP24" s="131">
        <f t="shared" si="6"/>
        <v>0</v>
      </c>
    </row>
    <row r="25" spans="1:42" s="108" customFormat="1" x14ac:dyDescent="0.25">
      <c r="A25" s="133" t="s">
        <v>99</v>
      </c>
      <c r="B25" s="119">
        <f>'Plan - Personalausgaben'!B25</f>
        <v>0</v>
      </c>
      <c r="C25" s="120">
        <f>'Plan - Personalausgaben'!C25</f>
        <v>0</v>
      </c>
      <c r="D25" s="120">
        <f>'Plan - Personalausgaben'!D25</f>
        <v>0</v>
      </c>
      <c r="E25" s="120">
        <f>'Plan - Personalausgaben'!E25</f>
        <v>0</v>
      </c>
      <c r="F25" s="120">
        <f>'Plan - Personalausgaben'!F25</f>
        <v>0</v>
      </c>
      <c r="G25" s="120">
        <f>'Plan - Personalausgaben'!G25</f>
        <v>0</v>
      </c>
      <c r="H25" s="120">
        <f>'Plan - Personalausgaben'!H25</f>
        <v>0</v>
      </c>
      <c r="I25" s="120">
        <f>'Plan - Personalausgaben'!I25</f>
        <v>0</v>
      </c>
      <c r="J25" s="120">
        <f>'Plan - Personalausgaben'!J25</f>
        <v>0</v>
      </c>
      <c r="K25" s="120">
        <f>'Plan - Personalausgaben'!K25</f>
        <v>0</v>
      </c>
      <c r="L25" s="120">
        <f>'Plan - Personalausgaben'!L25</f>
        <v>0</v>
      </c>
      <c r="M25" s="122">
        <f>'Plan - Personalausgaben'!M25</f>
        <v>0</v>
      </c>
      <c r="N25" s="119">
        <f>'Plan - Personalausgaben'!N25</f>
        <v>0</v>
      </c>
      <c r="O25" s="120">
        <f>'Plan - Personalausgaben'!O25</f>
        <v>0</v>
      </c>
      <c r="P25" s="120">
        <f>'Plan - Personalausgaben'!P25</f>
        <v>0</v>
      </c>
      <c r="Q25" s="120">
        <f>'Plan - Personalausgaben'!Q25</f>
        <v>0</v>
      </c>
      <c r="R25" s="120">
        <f>'Plan - Personalausgaben'!R25</f>
        <v>0</v>
      </c>
      <c r="S25" s="120">
        <f>'Plan - Personalausgaben'!S25</f>
        <v>0</v>
      </c>
      <c r="T25" s="120">
        <f>'Plan - Personalausgaben'!T25</f>
        <v>0</v>
      </c>
      <c r="U25" s="120">
        <f>'Plan - Personalausgaben'!U25</f>
        <v>0</v>
      </c>
      <c r="V25" s="120">
        <f>'Plan - Personalausgaben'!V25</f>
        <v>0</v>
      </c>
      <c r="W25" s="120">
        <f>'Plan - Personalausgaben'!W25</f>
        <v>0</v>
      </c>
      <c r="X25" s="120">
        <f>'Plan - Personalausgaben'!X25</f>
        <v>0</v>
      </c>
      <c r="Y25" s="122">
        <f>'Plan - Personalausgaben'!Y25</f>
        <v>0</v>
      </c>
      <c r="Z25" s="119">
        <f>'Plan - Personalausgaben'!Z25</f>
        <v>0</v>
      </c>
      <c r="AA25" s="120">
        <f>'Plan - Personalausgaben'!AA25</f>
        <v>0</v>
      </c>
      <c r="AB25" s="120">
        <f>'Plan - Personalausgaben'!AB25</f>
        <v>0</v>
      </c>
      <c r="AC25" s="122">
        <f>'Plan - Personalausgaben'!AC25</f>
        <v>0</v>
      </c>
      <c r="AD25" s="119">
        <f>'Plan - Personalausgaben'!AD25</f>
        <v>0</v>
      </c>
      <c r="AE25" s="120">
        <f>'Plan - Personalausgaben'!AE25</f>
        <v>0</v>
      </c>
      <c r="AF25" s="120">
        <f>'Plan - Personalausgaben'!AF25</f>
        <v>0</v>
      </c>
      <c r="AG25" s="122">
        <f>'Plan - Personalausgaben'!AG25</f>
        <v>0</v>
      </c>
      <c r="AH25" s="119">
        <f>'Plan - Personalausgaben'!AH25</f>
        <v>0</v>
      </c>
      <c r="AI25" s="120">
        <f>'Plan - Personalausgaben'!AI25</f>
        <v>0</v>
      </c>
      <c r="AJ25" s="120">
        <f>'Plan - Personalausgaben'!AJ25</f>
        <v>0</v>
      </c>
      <c r="AK25" s="121">
        <f>'Plan - Personalausgaben'!AK25</f>
        <v>0</v>
      </c>
      <c r="AL25" s="123">
        <f t="shared" si="2"/>
        <v>0</v>
      </c>
      <c r="AM25" s="120">
        <f t="shared" si="3"/>
        <v>0</v>
      </c>
      <c r="AN25" s="120">
        <f t="shared" si="4"/>
        <v>0</v>
      </c>
      <c r="AO25" s="120">
        <f t="shared" si="5"/>
        <v>0</v>
      </c>
      <c r="AP25" s="121">
        <f t="shared" si="6"/>
        <v>0</v>
      </c>
    </row>
    <row r="26" spans="1:42" s="108" customFormat="1" x14ac:dyDescent="0.25">
      <c r="A26" s="134" t="s">
        <v>107</v>
      </c>
      <c r="B26" s="129">
        <f>ROUND(B25*'Plan - Personalausgaben'!B26,2)</f>
        <v>0</v>
      </c>
      <c r="C26" s="130">
        <f>ROUND(C25*'Plan - Personalausgaben'!C26,2)</f>
        <v>0</v>
      </c>
      <c r="D26" s="130">
        <f>ROUND(D25*'Plan - Personalausgaben'!D26,2)</f>
        <v>0</v>
      </c>
      <c r="E26" s="130">
        <f>ROUND(E25*'Plan - Personalausgaben'!E26,2)</f>
        <v>0</v>
      </c>
      <c r="F26" s="130">
        <f>ROUND(F25*'Plan - Personalausgaben'!F26,2)</f>
        <v>0</v>
      </c>
      <c r="G26" s="130">
        <f>ROUND(G25*'Plan - Personalausgaben'!G26,2)</f>
        <v>0</v>
      </c>
      <c r="H26" s="130">
        <f>ROUND(H25*'Plan - Personalausgaben'!H26,2)</f>
        <v>0</v>
      </c>
      <c r="I26" s="130">
        <f>ROUND(I25*'Plan - Personalausgaben'!I26,2)</f>
        <v>0</v>
      </c>
      <c r="J26" s="130">
        <f>ROUND(J25*'Plan - Personalausgaben'!J26,2)</f>
        <v>0</v>
      </c>
      <c r="K26" s="130">
        <f>ROUND(K25*'Plan - Personalausgaben'!K26,2)</f>
        <v>0</v>
      </c>
      <c r="L26" s="130">
        <f>ROUND(L25*'Plan - Personalausgaben'!L26,2)</f>
        <v>0</v>
      </c>
      <c r="M26" s="140">
        <f>ROUND(M25*'Plan - Personalausgaben'!M26,2)</f>
        <v>0</v>
      </c>
      <c r="N26" s="129">
        <f>ROUND(N25*'Plan - Personalausgaben'!N26,2)</f>
        <v>0</v>
      </c>
      <c r="O26" s="130">
        <f>ROUND(O25*'Plan - Personalausgaben'!O26,2)</f>
        <v>0</v>
      </c>
      <c r="P26" s="130">
        <f>ROUND(P25*'Plan - Personalausgaben'!P26,2)</f>
        <v>0</v>
      </c>
      <c r="Q26" s="130">
        <f>ROUND(Q25*'Plan - Personalausgaben'!Q26,2)</f>
        <v>0</v>
      </c>
      <c r="R26" s="130">
        <f>ROUND(R25*'Plan - Personalausgaben'!R26,2)</f>
        <v>0</v>
      </c>
      <c r="S26" s="130">
        <f>ROUND(S25*'Plan - Personalausgaben'!S26,2)</f>
        <v>0</v>
      </c>
      <c r="T26" s="130">
        <f>ROUND(T25*'Plan - Personalausgaben'!T26,2)</f>
        <v>0</v>
      </c>
      <c r="U26" s="130">
        <f>ROUND(U25*'Plan - Personalausgaben'!U26,2)</f>
        <v>0</v>
      </c>
      <c r="V26" s="130">
        <f>ROUND(V25*'Plan - Personalausgaben'!V26,2)</f>
        <v>0</v>
      </c>
      <c r="W26" s="130">
        <f>ROUND(W25*'Plan - Personalausgaben'!W26,2)</f>
        <v>0</v>
      </c>
      <c r="X26" s="130">
        <f>ROUND(X25*'Plan - Personalausgaben'!X26,2)</f>
        <v>0</v>
      </c>
      <c r="Y26" s="140">
        <f>ROUND(Y25*'Plan - Personalausgaben'!Y26,2)</f>
        <v>0</v>
      </c>
      <c r="Z26" s="129">
        <f>ROUND(Z25*'Plan - Personalausgaben'!Z26,2)</f>
        <v>0</v>
      </c>
      <c r="AA26" s="130">
        <f>ROUND(AA25*'Plan - Personalausgaben'!AA26,2)</f>
        <v>0</v>
      </c>
      <c r="AB26" s="130">
        <f>ROUND(AB25*'Plan - Personalausgaben'!AB26,2)</f>
        <v>0</v>
      </c>
      <c r="AC26" s="140">
        <f>ROUND(AC25*'Plan - Personalausgaben'!AC26,2)</f>
        <v>0</v>
      </c>
      <c r="AD26" s="129">
        <f>ROUND(AD25*'Plan - Personalausgaben'!AD26,2)</f>
        <v>0</v>
      </c>
      <c r="AE26" s="130">
        <f>ROUND(AE25*'Plan - Personalausgaben'!AE26,2)</f>
        <v>0</v>
      </c>
      <c r="AF26" s="130">
        <f>ROUND(AF25*'Plan - Personalausgaben'!AF26,2)</f>
        <v>0</v>
      </c>
      <c r="AG26" s="140">
        <f>ROUND(AG25*'Plan - Personalausgaben'!AG26,2)</f>
        <v>0</v>
      </c>
      <c r="AH26" s="129">
        <f>ROUND(AH25*'Plan - Personalausgaben'!AH26,2)</f>
        <v>0</v>
      </c>
      <c r="AI26" s="130">
        <f>ROUND(AI25*'Plan - Personalausgaben'!AI26,2)</f>
        <v>0</v>
      </c>
      <c r="AJ26" s="130">
        <f>ROUND(AJ25*'Plan - Personalausgaben'!AJ26,2)</f>
        <v>0</v>
      </c>
      <c r="AK26" s="131">
        <f>ROUND(AK25*'Plan - Personalausgaben'!AK26,2)</f>
        <v>0</v>
      </c>
      <c r="AL26" s="136">
        <f t="shared" si="2"/>
        <v>0</v>
      </c>
      <c r="AM26" s="130">
        <f t="shared" si="3"/>
        <v>0</v>
      </c>
      <c r="AN26" s="130">
        <f t="shared" si="4"/>
        <v>0</v>
      </c>
      <c r="AO26" s="130">
        <f t="shared" si="5"/>
        <v>0</v>
      </c>
      <c r="AP26" s="131">
        <f t="shared" si="6"/>
        <v>0</v>
      </c>
    </row>
    <row r="27" spans="1:42" s="108" customFormat="1" x14ac:dyDescent="0.25">
      <c r="A27" s="134" t="s">
        <v>108</v>
      </c>
      <c r="B27" s="129">
        <f>ROUND(B25*'Plan - Personalausgaben'!B27,2)</f>
        <v>0</v>
      </c>
      <c r="C27" s="130">
        <f>ROUND(C25*'Plan - Personalausgaben'!C27,2)</f>
        <v>0</v>
      </c>
      <c r="D27" s="130">
        <f>ROUND(D25*'Plan - Personalausgaben'!D27,2)</f>
        <v>0</v>
      </c>
      <c r="E27" s="130">
        <f>ROUND(E25*'Plan - Personalausgaben'!E27,2)</f>
        <v>0</v>
      </c>
      <c r="F27" s="130">
        <f>ROUND(F25*'Plan - Personalausgaben'!F27,2)</f>
        <v>0</v>
      </c>
      <c r="G27" s="130">
        <f>ROUND(G25*'Plan - Personalausgaben'!G27,2)</f>
        <v>0</v>
      </c>
      <c r="H27" s="130">
        <f>ROUND(H25*'Plan - Personalausgaben'!H27,2)</f>
        <v>0</v>
      </c>
      <c r="I27" s="130">
        <f>ROUND(I25*'Plan - Personalausgaben'!I27,2)</f>
        <v>0</v>
      </c>
      <c r="J27" s="130">
        <f>ROUND(J25*'Plan - Personalausgaben'!J27,2)</f>
        <v>0</v>
      </c>
      <c r="K27" s="130">
        <f>ROUND(K25*'Plan - Personalausgaben'!K27,2)</f>
        <v>0</v>
      </c>
      <c r="L27" s="130">
        <f>ROUND(L25*'Plan - Personalausgaben'!L27,2)</f>
        <v>0</v>
      </c>
      <c r="M27" s="140">
        <f>ROUND(M25*'Plan - Personalausgaben'!M27,2)</f>
        <v>0</v>
      </c>
      <c r="N27" s="129">
        <f>ROUND(N25*'Plan - Personalausgaben'!N27,2)</f>
        <v>0</v>
      </c>
      <c r="O27" s="130">
        <f>ROUND(O25*'Plan - Personalausgaben'!O27,2)</f>
        <v>0</v>
      </c>
      <c r="P27" s="130">
        <f>ROUND(P25*'Plan - Personalausgaben'!P27,2)</f>
        <v>0</v>
      </c>
      <c r="Q27" s="130">
        <f>ROUND(Q25*'Plan - Personalausgaben'!Q27,2)</f>
        <v>0</v>
      </c>
      <c r="R27" s="130">
        <f>ROUND(R25*'Plan - Personalausgaben'!R27,2)</f>
        <v>0</v>
      </c>
      <c r="S27" s="130">
        <f>ROUND(S25*'Plan - Personalausgaben'!S27,2)</f>
        <v>0</v>
      </c>
      <c r="T27" s="130">
        <f>ROUND(T25*'Plan - Personalausgaben'!T27,2)</f>
        <v>0</v>
      </c>
      <c r="U27" s="130">
        <f>ROUND(U25*'Plan - Personalausgaben'!U27,2)</f>
        <v>0</v>
      </c>
      <c r="V27" s="130">
        <f>ROUND(V25*'Plan - Personalausgaben'!V27,2)</f>
        <v>0</v>
      </c>
      <c r="W27" s="130">
        <f>ROUND(W25*'Plan - Personalausgaben'!W27,2)</f>
        <v>0</v>
      </c>
      <c r="X27" s="130">
        <f>ROUND(X25*'Plan - Personalausgaben'!X27,2)</f>
        <v>0</v>
      </c>
      <c r="Y27" s="140">
        <f>ROUND(Y25*'Plan - Personalausgaben'!Y27,2)</f>
        <v>0</v>
      </c>
      <c r="Z27" s="129">
        <f>ROUND(Z25*'Plan - Personalausgaben'!Z27,2)</f>
        <v>0</v>
      </c>
      <c r="AA27" s="130">
        <f>ROUND(AA25*'Plan - Personalausgaben'!AA27,2)</f>
        <v>0</v>
      </c>
      <c r="AB27" s="130">
        <f>ROUND(AB25*'Plan - Personalausgaben'!AB27,2)</f>
        <v>0</v>
      </c>
      <c r="AC27" s="140">
        <f>ROUND(AC25*'Plan - Personalausgaben'!AC27,2)</f>
        <v>0</v>
      </c>
      <c r="AD27" s="129">
        <f>ROUND(AD25*'Plan - Personalausgaben'!AD27,2)</f>
        <v>0</v>
      </c>
      <c r="AE27" s="130">
        <f>ROUND(AE25*'Plan - Personalausgaben'!AE27,2)</f>
        <v>0</v>
      </c>
      <c r="AF27" s="130">
        <f>ROUND(AF25*'Plan - Personalausgaben'!AF27,2)</f>
        <v>0</v>
      </c>
      <c r="AG27" s="140">
        <f>ROUND(AG25*'Plan - Personalausgaben'!AG27,2)</f>
        <v>0</v>
      </c>
      <c r="AH27" s="129">
        <f>ROUND(AH25*'Plan - Personalausgaben'!AH27,2)</f>
        <v>0</v>
      </c>
      <c r="AI27" s="130">
        <f>ROUND(AI25*'Plan - Personalausgaben'!AI27,2)</f>
        <v>0</v>
      </c>
      <c r="AJ27" s="130">
        <f>ROUND(AJ25*'Plan - Personalausgaben'!AJ27,2)</f>
        <v>0</v>
      </c>
      <c r="AK27" s="131">
        <f>ROUND(AK25*'Plan - Personalausgaben'!AK27,2)</f>
        <v>0</v>
      </c>
      <c r="AL27" s="136">
        <f t="shared" si="2"/>
        <v>0</v>
      </c>
      <c r="AM27" s="130">
        <f t="shared" si="3"/>
        <v>0</v>
      </c>
      <c r="AN27" s="130">
        <f t="shared" si="4"/>
        <v>0</v>
      </c>
      <c r="AO27" s="130">
        <f t="shared" si="5"/>
        <v>0</v>
      </c>
      <c r="AP27" s="131">
        <f t="shared" si="6"/>
        <v>0</v>
      </c>
    </row>
    <row r="28" spans="1:42" s="108" customFormat="1" x14ac:dyDescent="0.25">
      <c r="A28" s="134" t="s">
        <v>109</v>
      </c>
      <c r="B28" s="129">
        <f t="shared" ref="B28:AK28" si="11">B25-B26-B27</f>
        <v>0</v>
      </c>
      <c r="C28" s="130">
        <f t="shared" si="11"/>
        <v>0</v>
      </c>
      <c r="D28" s="130">
        <f t="shared" si="11"/>
        <v>0</v>
      </c>
      <c r="E28" s="130">
        <f t="shared" si="11"/>
        <v>0</v>
      </c>
      <c r="F28" s="130">
        <f t="shared" si="11"/>
        <v>0</v>
      </c>
      <c r="G28" s="130">
        <f t="shared" si="11"/>
        <v>0</v>
      </c>
      <c r="H28" s="130">
        <f t="shared" si="11"/>
        <v>0</v>
      </c>
      <c r="I28" s="130">
        <f t="shared" si="11"/>
        <v>0</v>
      </c>
      <c r="J28" s="130">
        <f t="shared" si="11"/>
        <v>0</v>
      </c>
      <c r="K28" s="130">
        <f t="shared" si="11"/>
        <v>0</v>
      </c>
      <c r="L28" s="130">
        <f t="shared" si="11"/>
        <v>0</v>
      </c>
      <c r="M28" s="140">
        <f t="shared" si="11"/>
        <v>0</v>
      </c>
      <c r="N28" s="129">
        <f t="shared" si="11"/>
        <v>0</v>
      </c>
      <c r="O28" s="130">
        <f t="shared" si="11"/>
        <v>0</v>
      </c>
      <c r="P28" s="130">
        <f t="shared" si="11"/>
        <v>0</v>
      </c>
      <c r="Q28" s="130">
        <f t="shared" si="11"/>
        <v>0</v>
      </c>
      <c r="R28" s="130">
        <f t="shared" si="11"/>
        <v>0</v>
      </c>
      <c r="S28" s="130">
        <f t="shared" si="11"/>
        <v>0</v>
      </c>
      <c r="T28" s="130">
        <f t="shared" si="11"/>
        <v>0</v>
      </c>
      <c r="U28" s="130">
        <f t="shared" si="11"/>
        <v>0</v>
      </c>
      <c r="V28" s="130">
        <f t="shared" si="11"/>
        <v>0</v>
      </c>
      <c r="W28" s="130">
        <f t="shared" si="11"/>
        <v>0</v>
      </c>
      <c r="X28" s="130">
        <f t="shared" si="11"/>
        <v>0</v>
      </c>
      <c r="Y28" s="140">
        <f t="shared" si="11"/>
        <v>0</v>
      </c>
      <c r="Z28" s="129">
        <f t="shared" si="11"/>
        <v>0</v>
      </c>
      <c r="AA28" s="130">
        <f t="shared" si="11"/>
        <v>0</v>
      </c>
      <c r="AB28" s="130">
        <f t="shared" si="11"/>
        <v>0</v>
      </c>
      <c r="AC28" s="140">
        <f t="shared" si="11"/>
        <v>0</v>
      </c>
      <c r="AD28" s="129">
        <f t="shared" si="11"/>
        <v>0</v>
      </c>
      <c r="AE28" s="130">
        <f t="shared" si="11"/>
        <v>0</v>
      </c>
      <c r="AF28" s="130">
        <f t="shared" si="11"/>
        <v>0</v>
      </c>
      <c r="AG28" s="140">
        <f t="shared" si="11"/>
        <v>0</v>
      </c>
      <c r="AH28" s="129">
        <f t="shared" si="11"/>
        <v>0</v>
      </c>
      <c r="AI28" s="130">
        <f t="shared" si="11"/>
        <v>0</v>
      </c>
      <c r="AJ28" s="130">
        <f t="shared" si="11"/>
        <v>0</v>
      </c>
      <c r="AK28" s="131">
        <f t="shared" si="11"/>
        <v>0</v>
      </c>
      <c r="AL28" s="136">
        <f t="shared" si="2"/>
        <v>0</v>
      </c>
      <c r="AM28" s="130">
        <f t="shared" si="3"/>
        <v>0</v>
      </c>
      <c r="AN28" s="130">
        <f t="shared" si="4"/>
        <v>0</v>
      </c>
      <c r="AO28" s="130">
        <f t="shared" si="5"/>
        <v>0</v>
      </c>
      <c r="AP28" s="131">
        <f t="shared" si="6"/>
        <v>0</v>
      </c>
    </row>
    <row r="29" spans="1:42" s="108" customFormat="1" x14ac:dyDescent="0.25">
      <c r="A29" s="133" t="s">
        <v>99</v>
      </c>
      <c r="B29" s="119">
        <f>'Plan - Personalausgaben'!B29</f>
        <v>0</v>
      </c>
      <c r="C29" s="120">
        <f>'Plan - Personalausgaben'!C29</f>
        <v>0</v>
      </c>
      <c r="D29" s="120">
        <f>'Plan - Personalausgaben'!D29</f>
        <v>0</v>
      </c>
      <c r="E29" s="120">
        <f>'Plan - Personalausgaben'!E29</f>
        <v>0</v>
      </c>
      <c r="F29" s="120">
        <f>'Plan - Personalausgaben'!F29</f>
        <v>0</v>
      </c>
      <c r="G29" s="120">
        <f>'Plan - Personalausgaben'!G29</f>
        <v>0</v>
      </c>
      <c r="H29" s="120">
        <f>'Plan - Personalausgaben'!H29</f>
        <v>0</v>
      </c>
      <c r="I29" s="120">
        <f>'Plan - Personalausgaben'!I29</f>
        <v>0</v>
      </c>
      <c r="J29" s="120">
        <f>'Plan - Personalausgaben'!J29</f>
        <v>0</v>
      </c>
      <c r="K29" s="120">
        <f>'Plan - Personalausgaben'!K29</f>
        <v>0</v>
      </c>
      <c r="L29" s="120">
        <f>'Plan - Personalausgaben'!L29</f>
        <v>0</v>
      </c>
      <c r="M29" s="122">
        <f>'Plan - Personalausgaben'!M29</f>
        <v>0</v>
      </c>
      <c r="N29" s="119">
        <f>'Plan - Personalausgaben'!N29</f>
        <v>0</v>
      </c>
      <c r="O29" s="120">
        <f>'Plan - Personalausgaben'!O29</f>
        <v>0</v>
      </c>
      <c r="P29" s="120">
        <f>'Plan - Personalausgaben'!P29</f>
        <v>0</v>
      </c>
      <c r="Q29" s="120">
        <f>'Plan - Personalausgaben'!Q29</f>
        <v>0</v>
      </c>
      <c r="R29" s="120">
        <f>'Plan - Personalausgaben'!R29</f>
        <v>0</v>
      </c>
      <c r="S29" s="120">
        <f>'Plan - Personalausgaben'!S29</f>
        <v>0</v>
      </c>
      <c r="T29" s="120">
        <f>'Plan - Personalausgaben'!T29</f>
        <v>0</v>
      </c>
      <c r="U29" s="120">
        <f>'Plan - Personalausgaben'!U29</f>
        <v>0</v>
      </c>
      <c r="V29" s="120">
        <f>'Plan - Personalausgaben'!V29</f>
        <v>0</v>
      </c>
      <c r="W29" s="120">
        <f>'Plan - Personalausgaben'!W29</f>
        <v>0</v>
      </c>
      <c r="X29" s="120">
        <f>'Plan - Personalausgaben'!X29</f>
        <v>0</v>
      </c>
      <c r="Y29" s="122">
        <f>'Plan - Personalausgaben'!Y29</f>
        <v>0</v>
      </c>
      <c r="Z29" s="119">
        <f>'Plan - Personalausgaben'!Z29</f>
        <v>0</v>
      </c>
      <c r="AA29" s="120">
        <f>'Plan - Personalausgaben'!AA29</f>
        <v>0</v>
      </c>
      <c r="AB29" s="120">
        <f>'Plan - Personalausgaben'!AB29</f>
        <v>0</v>
      </c>
      <c r="AC29" s="122">
        <f>'Plan - Personalausgaben'!AC29</f>
        <v>0</v>
      </c>
      <c r="AD29" s="119">
        <f>'Plan - Personalausgaben'!AD29</f>
        <v>0</v>
      </c>
      <c r="AE29" s="120">
        <f>'Plan - Personalausgaben'!AE29</f>
        <v>0</v>
      </c>
      <c r="AF29" s="120">
        <f>'Plan - Personalausgaben'!AF29</f>
        <v>0</v>
      </c>
      <c r="AG29" s="122">
        <f>'Plan - Personalausgaben'!AG29</f>
        <v>0</v>
      </c>
      <c r="AH29" s="119">
        <f>'Plan - Personalausgaben'!AH29</f>
        <v>0</v>
      </c>
      <c r="AI29" s="120">
        <f>'Plan - Personalausgaben'!AI29</f>
        <v>0</v>
      </c>
      <c r="AJ29" s="120">
        <f>'Plan - Personalausgaben'!AJ29</f>
        <v>0</v>
      </c>
      <c r="AK29" s="121">
        <f>'Plan - Personalausgaben'!AK29</f>
        <v>0</v>
      </c>
      <c r="AL29" s="123">
        <f t="shared" si="2"/>
        <v>0</v>
      </c>
      <c r="AM29" s="120">
        <f t="shared" si="3"/>
        <v>0</v>
      </c>
      <c r="AN29" s="120">
        <f t="shared" si="4"/>
        <v>0</v>
      </c>
      <c r="AO29" s="120">
        <f t="shared" si="5"/>
        <v>0</v>
      </c>
      <c r="AP29" s="121">
        <f t="shared" si="6"/>
        <v>0</v>
      </c>
    </row>
    <row r="30" spans="1:42" s="108" customFormat="1" x14ac:dyDescent="0.25">
      <c r="A30" s="134" t="s">
        <v>107</v>
      </c>
      <c r="B30" s="129">
        <f>ROUND(B29*'Plan - Personalausgaben'!B30,2)</f>
        <v>0</v>
      </c>
      <c r="C30" s="130">
        <f>ROUND(C29*'Plan - Personalausgaben'!C30,2)</f>
        <v>0</v>
      </c>
      <c r="D30" s="130">
        <f>ROUND(D29*'Plan - Personalausgaben'!D30,2)</f>
        <v>0</v>
      </c>
      <c r="E30" s="130">
        <f>ROUND(E29*'Plan - Personalausgaben'!E30,2)</f>
        <v>0</v>
      </c>
      <c r="F30" s="130">
        <f>ROUND(F29*'Plan - Personalausgaben'!F30,2)</f>
        <v>0</v>
      </c>
      <c r="G30" s="130">
        <f>ROUND(G29*'Plan - Personalausgaben'!G30,2)</f>
        <v>0</v>
      </c>
      <c r="H30" s="130">
        <f>ROUND(H29*'Plan - Personalausgaben'!H30,2)</f>
        <v>0</v>
      </c>
      <c r="I30" s="130">
        <f>ROUND(I29*'Plan - Personalausgaben'!I30,2)</f>
        <v>0</v>
      </c>
      <c r="J30" s="130">
        <f>ROUND(J29*'Plan - Personalausgaben'!J30,2)</f>
        <v>0</v>
      </c>
      <c r="K30" s="130">
        <f>ROUND(K29*'Plan - Personalausgaben'!K30,2)</f>
        <v>0</v>
      </c>
      <c r="L30" s="130">
        <f>ROUND(L29*'Plan - Personalausgaben'!L30,2)</f>
        <v>0</v>
      </c>
      <c r="M30" s="140">
        <f>ROUND(M29*'Plan - Personalausgaben'!M30,2)</f>
        <v>0</v>
      </c>
      <c r="N30" s="129">
        <f>ROUND(N29*'Plan - Personalausgaben'!N30,2)</f>
        <v>0</v>
      </c>
      <c r="O30" s="130">
        <f>ROUND(O29*'Plan - Personalausgaben'!O30,2)</f>
        <v>0</v>
      </c>
      <c r="P30" s="130">
        <f>ROUND(P29*'Plan - Personalausgaben'!P30,2)</f>
        <v>0</v>
      </c>
      <c r="Q30" s="130">
        <f>ROUND(Q29*'Plan - Personalausgaben'!Q30,2)</f>
        <v>0</v>
      </c>
      <c r="R30" s="130">
        <f>ROUND(R29*'Plan - Personalausgaben'!R30,2)</f>
        <v>0</v>
      </c>
      <c r="S30" s="130">
        <f>ROUND(S29*'Plan - Personalausgaben'!S30,2)</f>
        <v>0</v>
      </c>
      <c r="T30" s="130">
        <f>ROUND(T29*'Plan - Personalausgaben'!T30,2)</f>
        <v>0</v>
      </c>
      <c r="U30" s="130">
        <f>ROUND(U29*'Plan - Personalausgaben'!U30,2)</f>
        <v>0</v>
      </c>
      <c r="V30" s="130">
        <f>ROUND(V29*'Plan - Personalausgaben'!V30,2)</f>
        <v>0</v>
      </c>
      <c r="W30" s="130">
        <f>ROUND(W29*'Plan - Personalausgaben'!W30,2)</f>
        <v>0</v>
      </c>
      <c r="X30" s="130">
        <f>ROUND(X29*'Plan - Personalausgaben'!X30,2)</f>
        <v>0</v>
      </c>
      <c r="Y30" s="140">
        <f>ROUND(Y29*'Plan - Personalausgaben'!Y30,2)</f>
        <v>0</v>
      </c>
      <c r="Z30" s="129">
        <f>ROUND(Z29*'Plan - Personalausgaben'!Z30,2)</f>
        <v>0</v>
      </c>
      <c r="AA30" s="130">
        <f>ROUND(AA29*'Plan - Personalausgaben'!AA30,2)</f>
        <v>0</v>
      </c>
      <c r="AB30" s="130">
        <f>ROUND(AB29*'Plan - Personalausgaben'!AB30,2)</f>
        <v>0</v>
      </c>
      <c r="AC30" s="140">
        <f>ROUND(AC29*'Plan - Personalausgaben'!AC30,2)</f>
        <v>0</v>
      </c>
      <c r="AD30" s="129">
        <f>ROUND(AD29*'Plan - Personalausgaben'!AD30,2)</f>
        <v>0</v>
      </c>
      <c r="AE30" s="130">
        <f>ROUND(AE29*'Plan - Personalausgaben'!AE30,2)</f>
        <v>0</v>
      </c>
      <c r="AF30" s="130">
        <f>ROUND(AF29*'Plan - Personalausgaben'!AF30,2)</f>
        <v>0</v>
      </c>
      <c r="AG30" s="140">
        <f>ROUND(AG29*'Plan - Personalausgaben'!AG30,2)</f>
        <v>0</v>
      </c>
      <c r="AH30" s="129">
        <f>ROUND(AH29*'Plan - Personalausgaben'!AH30,2)</f>
        <v>0</v>
      </c>
      <c r="AI30" s="130">
        <f>ROUND(AI29*'Plan - Personalausgaben'!AI30,2)</f>
        <v>0</v>
      </c>
      <c r="AJ30" s="130">
        <f>ROUND(AJ29*'Plan - Personalausgaben'!AJ30,2)</f>
        <v>0</v>
      </c>
      <c r="AK30" s="131">
        <f>ROUND(AK29*'Plan - Personalausgaben'!AK30,2)</f>
        <v>0</v>
      </c>
      <c r="AL30" s="136">
        <f t="shared" si="2"/>
        <v>0</v>
      </c>
      <c r="AM30" s="130">
        <f t="shared" si="3"/>
        <v>0</v>
      </c>
      <c r="AN30" s="130">
        <f t="shared" si="4"/>
        <v>0</v>
      </c>
      <c r="AO30" s="130">
        <f t="shared" si="5"/>
        <v>0</v>
      </c>
      <c r="AP30" s="131">
        <f t="shared" si="6"/>
        <v>0</v>
      </c>
    </row>
    <row r="31" spans="1:42" s="108" customFormat="1" x14ac:dyDescent="0.25">
      <c r="A31" s="134" t="s">
        <v>108</v>
      </c>
      <c r="B31" s="129">
        <f>ROUND(B29*'Plan - Personalausgaben'!B31,2)</f>
        <v>0</v>
      </c>
      <c r="C31" s="130">
        <f>ROUND(C29*'Plan - Personalausgaben'!C31,2)</f>
        <v>0</v>
      </c>
      <c r="D31" s="130">
        <f>ROUND(D29*'Plan - Personalausgaben'!D31,2)</f>
        <v>0</v>
      </c>
      <c r="E31" s="130">
        <f>ROUND(E29*'Plan - Personalausgaben'!E31,2)</f>
        <v>0</v>
      </c>
      <c r="F31" s="130">
        <f>ROUND(F29*'Plan - Personalausgaben'!F31,2)</f>
        <v>0</v>
      </c>
      <c r="G31" s="130">
        <f>ROUND(G29*'Plan - Personalausgaben'!G31,2)</f>
        <v>0</v>
      </c>
      <c r="H31" s="130">
        <f>ROUND(H29*'Plan - Personalausgaben'!H31,2)</f>
        <v>0</v>
      </c>
      <c r="I31" s="130">
        <f>ROUND(I29*'Plan - Personalausgaben'!I31,2)</f>
        <v>0</v>
      </c>
      <c r="J31" s="130">
        <f>ROUND(J29*'Plan - Personalausgaben'!J31,2)</f>
        <v>0</v>
      </c>
      <c r="K31" s="130">
        <f>ROUND(K29*'Plan - Personalausgaben'!K31,2)</f>
        <v>0</v>
      </c>
      <c r="L31" s="130">
        <f>ROUND(L29*'Plan - Personalausgaben'!L31,2)</f>
        <v>0</v>
      </c>
      <c r="M31" s="140">
        <f>ROUND(M29*'Plan - Personalausgaben'!M31,2)</f>
        <v>0</v>
      </c>
      <c r="N31" s="129">
        <f>ROUND(N29*'Plan - Personalausgaben'!N31,2)</f>
        <v>0</v>
      </c>
      <c r="O31" s="130">
        <f>ROUND(O29*'Plan - Personalausgaben'!O31,2)</f>
        <v>0</v>
      </c>
      <c r="P31" s="130">
        <f>ROUND(P29*'Plan - Personalausgaben'!P31,2)</f>
        <v>0</v>
      </c>
      <c r="Q31" s="130">
        <f>ROUND(Q29*'Plan - Personalausgaben'!Q31,2)</f>
        <v>0</v>
      </c>
      <c r="R31" s="130">
        <f>ROUND(R29*'Plan - Personalausgaben'!R31,2)</f>
        <v>0</v>
      </c>
      <c r="S31" s="130">
        <f>ROUND(S29*'Plan - Personalausgaben'!S31,2)</f>
        <v>0</v>
      </c>
      <c r="T31" s="130">
        <f>ROUND(T29*'Plan - Personalausgaben'!T31,2)</f>
        <v>0</v>
      </c>
      <c r="U31" s="130">
        <f>ROUND(U29*'Plan - Personalausgaben'!U31,2)</f>
        <v>0</v>
      </c>
      <c r="V31" s="130">
        <f>ROUND(V29*'Plan - Personalausgaben'!V31,2)</f>
        <v>0</v>
      </c>
      <c r="W31" s="130">
        <f>ROUND(W29*'Plan - Personalausgaben'!W31,2)</f>
        <v>0</v>
      </c>
      <c r="X31" s="130">
        <f>ROUND(X29*'Plan - Personalausgaben'!X31,2)</f>
        <v>0</v>
      </c>
      <c r="Y31" s="140">
        <f>ROUND(Y29*'Plan - Personalausgaben'!Y31,2)</f>
        <v>0</v>
      </c>
      <c r="Z31" s="129">
        <f>ROUND(Z29*'Plan - Personalausgaben'!Z31,2)</f>
        <v>0</v>
      </c>
      <c r="AA31" s="130">
        <f>ROUND(AA29*'Plan - Personalausgaben'!AA31,2)</f>
        <v>0</v>
      </c>
      <c r="AB31" s="130">
        <f>ROUND(AB29*'Plan - Personalausgaben'!AB31,2)</f>
        <v>0</v>
      </c>
      <c r="AC31" s="140">
        <f>ROUND(AC29*'Plan - Personalausgaben'!AC31,2)</f>
        <v>0</v>
      </c>
      <c r="AD31" s="129">
        <f>ROUND(AD29*'Plan - Personalausgaben'!AD31,2)</f>
        <v>0</v>
      </c>
      <c r="AE31" s="130">
        <f>ROUND(AE29*'Plan - Personalausgaben'!AE31,2)</f>
        <v>0</v>
      </c>
      <c r="AF31" s="130">
        <f>ROUND(AF29*'Plan - Personalausgaben'!AF31,2)</f>
        <v>0</v>
      </c>
      <c r="AG31" s="140">
        <f>ROUND(AG29*'Plan - Personalausgaben'!AG31,2)</f>
        <v>0</v>
      </c>
      <c r="AH31" s="129">
        <f>ROUND(AH29*'Plan - Personalausgaben'!AH31,2)</f>
        <v>0</v>
      </c>
      <c r="AI31" s="130">
        <f>ROUND(AI29*'Plan - Personalausgaben'!AI31,2)</f>
        <v>0</v>
      </c>
      <c r="AJ31" s="130">
        <f>ROUND(AJ29*'Plan - Personalausgaben'!AJ31,2)</f>
        <v>0</v>
      </c>
      <c r="AK31" s="131">
        <f>ROUND(AK29*'Plan - Personalausgaben'!AK31,2)</f>
        <v>0</v>
      </c>
      <c r="AL31" s="136">
        <f t="shared" si="2"/>
        <v>0</v>
      </c>
      <c r="AM31" s="130">
        <f t="shared" si="3"/>
        <v>0</v>
      </c>
      <c r="AN31" s="130">
        <f t="shared" si="4"/>
        <v>0</v>
      </c>
      <c r="AO31" s="130">
        <f t="shared" si="5"/>
        <v>0</v>
      </c>
      <c r="AP31" s="131">
        <f t="shared" si="6"/>
        <v>0</v>
      </c>
    </row>
    <row r="32" spans="1:42" s="108" customFormat="1" x14ac:dyDescent="0.25">
      <c r="A32" s="134" t="s">
        <v>109</v>
      </c>
      <c r="B32" s="129">
        <f t="shared" ref="B32:AK32" si="12">B29-B30-B31</f>
        <v>0</v>
      </c>
      <c r="C32" s="130">
        <f t="shared" si="12"/>
        <v>0</v>
      </c>
      <c r="D32" s="130">
        <f t="shared" si="12"/>
        <v>0</v>
      </c>
      <c r="E32" s="130">
        <f t="shared" si="12"/>
        <v>0</v>
      </c>
      <c r="F32" s="130">
        <f t="shared" si="12"/>
        <v>0</v>
      </c>
      <c r="G32" s="130">
        <f t="shared" si="12"/>
        <v>0</v>
      </c>
      <c r="H32" s="130">
        <f t="shared" si="12"/>
        <v>0</v>
      </c>
      <c r="I32" s="130">
        <f t="shared" si="12"/>
        <v>0</v>
      </c>
      <c r="J32" s="130">
        <f t="shared" si="12"/>
        <v>0</v>
      </c>
      <c r="K32" s="130">
        <f t="shared" si="12"/>
        <v>0</v>
      </c>
      <c r="L32" s="130">
        <f t="shared" si="12"/>
        <v>0</v>
      </c>
      <c r="M32" s="140">
        <f t="shared" si="12"/>
        <v>0</v>
      </c>
      <c r="N32" s="129">
        <f t="shared" si="12"/>
        <v>0</v>
      </c>
      <c r="O32" s="130">
        <f t="shared" si="12"/>
        <v>0</v>
      </c>
      <c r="P32" s="130">
        <f t="shared" si="12"/>
        <v>0</v>
      </c>
      <c r="Q32" s="130">
        <f t="shared" si="12"/>
        <v>0</v>
      </c>
      <c r="R32" s="130">
        <f t="shared" si="12"/>
        <v>0</v>
      </c>
      <c r="S32" s="130">
        <f t="shared" si="12"/>
        <v>0</v>
      </c>
      <c r="T32" s="130">
        <f t="shared" si="12"/>
        <v>0</v>
      </c>
      <c r="U32" s="130">
        <f t="shared" si="12"/>
        <v>0</v>
      </c>
      <c r="V32" s="130">
        <f t="shared" si="12"/>
        <v>0</v>
      </c>
      <c r="W32" s="130">
        <f t="shared" si="12"/>
        <v>0</v>
      </c>
      <c r="X32" s="130">
        <f t="shared" si="12"/>
        <v>0</v>
      </c>
      <c r="Y32" s="140">
        <f t="shared" si="12"/>
        <v>0</v>
      </c>
      <c r="Z32" s="129">
        <f t="shared" si="12"/>
        <v>0</v>
      </c>
      <c r="AA32" s="130">
        <f t="shared" si="12"/>
        <v>0</v>
      </c>
      <c r="AB32" s="130">
        <f t="shared" si="12"/>
        <v>0</v>
      </c>
      <c r="AC32" s="140">
        <f t="shared" si="12"/>
        <v>0</v>
      </c>
      <c r="AD32" s="129">
        <f t="shared" si="12"/>
        <v>0</v>
      </c>
      <c r="AE32" s="130">
        <f t="shared" si="12"/>
        <v>0</v>
      </c>
      <c r="AF32" s="130">
        <f t="shared" si="12"/>
        <v>0</v>
      </c>
      <c r="AG32" s="140">
        <f t="shared" si="12"/>
        <v>0</v>
      </c>
      <c r="AH32" s="129">
        <f t="shared" si="12"/>
        <v>0</v>
      </c>
      <c r="AI32" s="130">
        <f t="shared" si="12"/>
        <v>0</v>
      </c>
      <c r="AJ32" s="130">
        <f t="shared" si="12"/>
        <v>0</v>
      </c>
      <c r="AK32" s="131">
        <f t="shared" si="12"/>
        <v>0</v>
      </c>
      <c r="AL32" s="136">
        <f t="shared" si="2"/>
        <v>0</v>
      </c>
      <c r="AM32" s="130">
        <f t="shared" si="3"/>
        <v>0</v>
      </c>
      <c r="AN32" s="130">
        <f t="shared" si="4"/>
        <v>0</v>
      </c>
      <c r="AO32" s="130">
        <f t="shared" si="5"/>
        <v>0</v>
      </c>
      <c r="AP32" s="131">
        <f t="shared" si="6"/>
        <v>0</v>
      </c>
    </row>
    <row r="33" spans="1:42" s="108" customFormat="1" x14ac:dyDescent="0.25">
      <c r="A33" s="133" t="s">
        <v>99</v>
      </c>
      <c r="B33" s="119">
        <f>'Plan - Personalausgaben'!B33</f>
        <v>0</v>
      </c>
      <c r="C33" s="120">
        <f>'Plan - Personalausgaben'!C33</f>
        <v>0</v>
      </c>
      <c r="D33" s="120">
        <f>'Plan - Personalausgaben'!D33</f>
        <v>0</v>
      </c>
      <c r="E33" s="120">
        <f>'Plan - Personalausgaben'!E33</f>
        <v>0</v>
      </c>
      <c r="F33" s="120">
        <f>'Plan - Personalausgaben'!F33</f>
        <v>0</v>
      </c>
      <c r="G33" s="120">
        <f>'Plan - Personalausgaben'!G33</f>
        <v>0</v>
      </c>
      <c r="H33" s="120">
        <f>'Plan - Personalausgaben'!H33</f>
        <v>0</v>
      </c>
      <c r="I33" s="120">
        <f>'Plan - Personalausgaben'!I33</f>
        <v>0</v>
      </c>
      <c r="J33" s="120">
        <f>'Plan - Personalausgaben'!J33</f>
        <v>0</v>
      </c>
      <c r="K33" s="120">
        <f>'Plan - Personalausgaben'!K33</f>
        <v>0</v>
      </c>
      <c r="L33" s="120">
        <f>'Plan - Personalausgaben'!L33</f>
        <v>0</v>
      </c>
      <c r="M33" s="122">
        <f>'Plan - Personalausgaben'!M33</f>
        <v>0</v>
      </c>
      <c r="N33" s="119">
        <f>'Plan - Personalausgaben'!N33</f>
        <v>0</v>
      </c>
      <c r="O33" s="120">
        <f>'Plan - Personalausgaben'!O33</f>
        <v>0</v>
      </c>
      <c r="P33" s="120">
        <f>'Plan - Personalausgaben'!P33</f>
        <v>0</v>
      </c>
      <c r="Q33" s="120">
        <f>'Plan - Personalausgaben'!Q33</f>
        <v>0</v>
      </c>
      <c r="R33" s="120">
        <f>'Plan - Personalausgaben'!R33</f>
        <v>0</v>
      </c>
      <c r="S33" s="120">
        <f>'Plan - Personalausgaben'!S33</f>
        <v>0</v>
      </c>
      <c r="T33" s="120">
        <f>'Plan - Personalausgaben'!T33</f>
        <v>0</v>
      </c>
      <c r="U33" s="120">
        <f>'Plan - Personalausgaben'!U33</f>
        <v>0</v>
      </c>
      <c r="V33" s="120">
        <f>'Plan - Personalausgaben'!V33</f>
        <v>0</v>
      </c>
      <c r="W33" s="120">
        <f>'Plan - Personalausgaben'!W33</f>
        <v>0</v>
      </c>
      <c r="X33" s="120">
        <f>'Plan - Personalausgaben'!X33</f>
        <v>0</v>
      </c>
      <c r="Y33" s="122">
        <f>'Plan - Personalausgaben'!Y33</f>
        <v>0</v>
      </c>
      <c r="Z33" s="119">
        <f>'Plan - Personalausgaben'!Z33</f>
        <v>0</v>
      </c>
      <c r="AA33" s="120">
        <f>'Plan - Personalausgaben'!AA33</f>
        <v>0</v>
      </c>
      <c r="AB33" s="120">
        <f>'Plan - Personalausgaben'!AB33</f>
        <v>0</v>
      </c>
      <c r="AC33" s="122">
        <f>'Plan - Personalausgaben'!AC33</f>
        <v>0</v>
      </c>
      <c r="AD33" s="119">
        <f>'Plan - Personalausgaben'!AD33</f>
        <v>0</v>
      </c>
      <c r="AE33" s="120">
        <f>'Plan - Personalausgaben'!AE33</f>
        <v>0</v>
      </c>
      <c r="AF33" s="120">
        <f>'Plan - Personalausgaben'!AF33</f>
        <v>0</v>
      </c>
      <c r="AG33" s="122">
        <f>'Plan - Personalausgaben'!AG33</f>
        <v>0</v>
      </c>
      <c r="AH33" s="119">
        <f>'Plan - Personalausgaben'!AH33</f>
        <v>0</v>
      </c>
      <c r="AI33" s="120">
        <f>'Plan - Personalausgaben'!AI33</f>
        <v>0</v>
      </c>
      <c r="AJ33" s="120">
        <f>'Plan - Personalausgaben'!AJ33</f>
        <v>0</v>
      </c>
      <c r="AK33" s="121">
        <f>'Plan - Personalausgaben'!AK33</f>
        <v>0</v>
      </c>
      <c r="AL33" s="123">
        <f t="shared" si="2"/>
        <v>0</v>
      </c>
      <c r="AM33" s="120">
        <f t="shared" si="3"/>
        <v>0</v>
      </c>
      <c r="AN33" s="120">
        <f t="shared" si="4"/>
        <v>0</v>
      </c>
      <c r="AO33" s="120">
        <f t="shared" si="5"/>
        <v>0</v>
      </c>
      <c r="AP33" s="121">
        <f t="shared" si="6"/>
        <v>0</v>
      </c>
    </row>
    <row r="34" spans="1:42" s="108" customFormat="1" x14ac:dyDescent="0.25">
      <c r="A34" s="134" t="s">
        <v>107</v>
      </c>
      <c r="B34" s="129">
        <f>ROUND(B33*'Plan - Personalausgaben'!B34,2)</f>
        <v>0</v>
      </c>
      <c r="C34" s="130">
        <f>ROUND(C33*'Plan - Personalausgaben'!C34,2)</f>
        <v>0</v>
      </c>
      <c r="D34" s="130">
        <f>ROUND(D33*'Plan - Personalausgaben'!D34,2)</f>
        <v>0</v>
      </c>
      <c r="E34" s="130">
        <f>ROUND(E33*'Plan - Personalausgaben'!E34,2)</f>
        <v>0</v>
      </c>
      <c r="F34" s="130">
        <f>ROUND(F33*'Plan - Personalausgaben'!F34,2)</f>
        <v>0</v>
      </c>
      <c r="G34" s="130">
        <f>ROUND(G33*'Plan - Personalausgaben'!G34,2)</f>
        <v>0</v>
      </c>
      <c r="H34" s="130">
        <f>ROUND(H33*'Plan - Personalausgaben'!H34,2)</f>
        <v>0</v>
      </c>
      <c r="I34" s="130">
        <f>ROUND(I33*'Plan - Personalausgaben'!I34,2)</f>
        <v>0</v>
      </c>
      <c r="J34" s="130">
        <f>ROUND(J33*'Plan - Personalausgaben'!J34,2)</f>
        <v>0</v>
      </c>
      <c r="K34" s="130">
        <f>ROUND(K33*'Plan - Personalausgaben'!K34,2)</f>
        <v>0</v>
      </c>
      <c r="L34" s="130">
        <f>ROUND(L33*'Plan - Personalausgaben'!L34,2)</f>
        <v>0</v>
      </c>
      <c r="M34" s="140">
        <f>ROUND(M33*'Plan - Personalausgaben'!M34,2)</f>
        <v>0</v>
      </c>
      <c r="N34" s="129">
        <f>ROUND(N33*'Plan - Personalausgaben'!N34,2)</f>
        <v>0</v>
      </c>
      <c r="O34" s="130">
        <f>ROUND(O33*'Plan - Personalausgaben'!O34,2)</f>
        <v>0</v>
      </c>
      <c r="P34" s="130">
        <f>ROUND(P33*'Plan - Personalausgaben'!P34,2)</f>
        <v>0</v>
      </c>
      <c r="Q34" s="130">
        <f>ROUND(Q33*'Plan - Personalausgaben'!Q34,2)</f>
        <v>0</v>
      </c>
      <c r="R34" s="130">
        <f>ROUND(R33*'Plan - Personalausgaben'!R34,2)</f>
        <v>0</v>
      </c>
      <c r="S34" s="130">
        <f>ROUND(S33*'Plan - Personalausgaben'!S34,2)</f>
        <v>0</v>
      </c>
      <c r="T34" s="130">
        <f>ROUND(T33*'Plan - Personalausgaben'!T34,2)</f>
        <v>0</v>
      </c>
      <c r="U34" s="130">
        <f>ROUND(U33*'Plan - Personalausgaben'!U34,2)</f>
        <v>0</v>
      </c>
      <c r="V34" s="130">
        <f>ROUND(V33*'Plan - Personalausgaben'!V34,2)</f>
        <v>0</v>
      </c>
      <c r="W34" s="130">
        <f>ROUND(W33*'Plan - Personalausgaben'!W34,2)</f>
        <v>0</v>
      </c>
      <c r="X34" s="130">
        <f>ROUND(X33*'Plan - Personalausgaben'!X34,2)</f>
        <v>0</v>
      </c>
      <c r="Y34" s="140">
        <f>ROUND(Y33*'Plan - Personalausgaben'!Y34,2)</f>
        <v>0</v>
      </c>
      <c r="Z34" s="129">
        <f>ROUND(Z33*'Plan - Personalausgaben'!Z34,2)</f>
        <v>0</v>
      </c>
      <c r="AA34" s="130">
        <f>ROUND(AA33*'Plan - Personalausgaben'!AA34,2)</f>
        <v>0</v>
      </c>
      <c r="AB34" s="130">
        <f>ROUND(AB33*'Plan - Personalausgaben'!AB34,2)</f>
        <v>0</v>
      </c>
      <c r="AC34" s="140">
        <f>ROUND(AC33*'Plan - Personalausgaben'!AC34,2)</f>
        <v>0</v>
      </c>
      <c r="AD34" s="129">
        <f>ROUND(AD33*'Plan - Personalausgaben'!AD34,2)</f>
        <v>0</v>
      </c>
      <c r="AE34" s="130">
        <f>ROUND(AE33*'Plan - Personalausgaben'!AE34,2)</f>
        <v>0</v>
      </c>
      <c r="AF34" s="130">
        <f>ROUND(AF33*'Plan - Personalausgaben'!AF34,2)</f>
        <v>0</v>
      </c>
      <c r="AG34" s="140">
        <f>ROUND(AG33*'Plan - Personalausgaben'!AG34,2)</f>
        <v>0</v>
      </c>
      <c r="AH34" s="129">
        <f>ROUND(AH33*'Plan - Personalausgaben'!AH34,2)</f>
        <v>0</v>
      </c>
      <c r="AI34" s="130">
        <f>ROUND(AI33*'Plan - Personalausgaben'!AI34,2)</f>
        <v>0</v>
      </c>
      <c r="AJ34" s="130">
        <f>ROUND(AJ33*'Plan - Personalausgaben'!AJ34,2)</f>
        <v>0</v>
      </c>
      <c r="AK34" s="131">
        <f>ROUND(AK33*'Plan - Personalausgaben'!AK34,2)</f>
        <v>0</v>
      </c>
      <c r="AL34" s="136">
        <f t="shared" si="2"/>
        <v>0</v>
      </c>
      <c r="AM34" s="130">
        <f t="shared" si="3"/>
        <v>0</v>
      </c>
      <c r="AN34" s="130">
        <f t="shared" si="4"/>
        <v>0</v>
      </c>
      <c r="AO34" s="130">
        <f t="shared" si="5"/>
        <v>0</v>
      </c>
      <c r="AP34" s="131">
        <f t="shared" si="6"/>
        <v>0</v>
      </c>
    </row>
    <row r="35" spans="1:42" s="108" customFormat="1" x14ac:dyDescent="0.25">
      <c r="A35" s="134" t="s">
        <v>108</v>
      </c>
      <c r="B35" s="129">
        <f>ROUND(B33*'Plan - Personalausgaben'!B35,2)</f>
        <v>0</v>
      </c>
      <c r="C35" s="130">
        <f>ROUND(C33*'Plan - Personalausgaben'!C35,2)</f>
        <v>0</v>
      </c>
      <c r="D35" s="130">
        <f>ROUND(D33*'Plan - Personalausgaben'!D35,2)</f>
        <v>0</v>
      </c>
      <c r="E35" s="130">
        <f>ROUND(E33*'Plan - Personalausgaben'!E35,2)</f>
        <v>0</v>
      </c>
      <c r="F35" s="130">
        <f>ROUND(F33*'Plan - Personalausgaben'!F35,2)</f>
        <v>0</v>
      </c>
      <c r="G35" s="130">
        <f>ROUND(G33*'Plan - Personalausgaben'!G35,2)</f>
        <v>0</v>
      </c>
      <c r="H35" s="130">
        <f>ROUND(H33*'Plan - Personalausgaben'!H35,2)</f>
        <v>0</v>
      </c>
      <c r="I35" s="130">
        <f>ROUND(I33*'Plan - Personalausgaben'!I35,2)</f>
        <v>0</v>
      </c>
      <c r="J35" s="130">
        <f>ROUND(J33*'Plan - Personalausgaben'!J35,2)</f>
        <v>0</v>
      </c>
      <c r="K35" s="130">
        <f>ROUND(K33*'Plan - Personalausgaben'!K35,2)</f>
        <v>0</v>
      </c>
      <c r="L35" s="130">
        <f>ROUND(L33*'Plan - Personalausgaben'!L35,2)</f>
        <v>0</v>
      </c>
      <c r="M35" s="140">
        <f>ROUND(M33*'Plan - Personalausgaben'!M35,2)</f>
        <v>0</v>
      </c>
      <c r="N35" s="129">
        <f>ROUND(N33*'Plan - Personalausgaben'!N35,2)</f>
        <v>0</v>
      </c>
      <c r="O35" s="130">
        <f>ROUND(O33*'Plan - Personalausgaben'!O35,2)</f>
        <v>0</v>
      </c>
      <c r="P35" s="130">
        <f>ROUND(P33*'Plan - Personalausgaben'!P35,2)</f>
        <v>0</v>
      </c>
      <c r="Q35" s="130">
        <f>ROUND(Q33*'Plan - Personalausgaben'!Q35,2)</f>
        <v>0</v>
      </c>
      <c r="R35" s="130">
        <f>ROUND(R33*'Plan - Personalausgaben'!R35,2)</f>
        <v>0</v>
      </c>
      <c r="S35" s="130">
        <f>ROUND(S33*'Plan - Personalausgaben'!S35,2)</f>
        <v>0</v>
      </c>
      <c r="T35" s="130">
        <f>ROUND(T33*'Plan - Personalausgaben'!T35,2)</f>
        <v>0</v>
      </c>
      <c r="U35" s="130">
        <f>ROUND(U33*'Plan - Personalausgaben'!U35,2)</f>
        <v>0</v>
      </c>
      <c r="V35" s="130">
        <f>ROUND(V33*'Plan - Personalausgaben'!V35,2)</f>
        <v>0</v>
      </c>
      <c r="W35" s="130">
        <f>ROUND(W33*'Plan - Personalausgaben'!W35,2)</f>
        <v>0</v>
      </c>
      <c r="X35" s="130">
        <f>ROUND(X33*'Plan - Personalausgaben'!X35,2)</f>
        <v>0</v>
      </c>
      <c r="Y35" s="140">
        <f>ROUND(Y33*'Plan - Personalausgaben'!Y35,2)</f>
        <v>0</v>
      </c>
      <c r="Z35" s="129">
        <f>ROUND(Z33*'Plan - Personalausgaben'!Z35,2)</f>
        <v>0</v>
      </c>
      <c r="AA35" s="130">
        <f>ROUND(AA33*'Plan - Personalausgaben'!AA35,2)</f>
        <v>0</v>
      </c>
      <c r="AB35" s="130">
        <f>ROUND(AB33*'Plan - Personalausgaben'!AB35,2)</f>
        <v>0</v>
      </c>
      <c r="AC35" s="140">
        <f>ROUND(AC33*'Plan - Personalausgaben'!AC35,2)</f>
        <v>0</v>
      </c>
      <c r="AD35" s="129">
        <f>ROUND(AD33*'Plan - Personalausgaben'!AD35,2)</f>
        <v>0</v>
      </c>
      <c r="AE35" s="130">
        <f>ROUND(AE33*'Plan - Personalausgaben'!AE35,2)</f>
        <v>0</v>
      </c>
      <c r="AF35" s="130">
        <f>ROUND(AF33*'Plan - Personalausgaben'!AF35,2)</f>
        <v>0</v>
      </c>
      <c r="AG35" s="140">
        <f>ROUND(AG33*'Plan - Personalausgaben'!AG35,2)</f>
        <v>0</v>
      </c>
      <c r="AH35" s="129">
        <f>ROUND(AH33*'Plan - Personalausgaben'!AH35,2)</f>
        <v>0</v>
      </c>
      <c r="AI35" s="130">
        <f>ROUND(AI33*'Plan - Personalausgaben'!AI35,2)</f>
        <v>0</v>
      </c>
      <c r="AJ35" s="130">
        <f>ROUND(AJ33*'Plan - Personalausgaben'!AJ35,2)</f>
        <v>0</v>
      </c>
      <c r="AK35" s="131">
        <f>ROUND(AK33*'Plan - Personalausgaben'!AK35,2)</f>
        <v>0</v>
      </c>
      <c r="AL35" s="136">
        <f t="shared" si="2"/>
        <v>0</v>
      </c>
      <c r="AM35" s="130">
        <f t="shared" si="3"/>
        <v>0</v>
      </c>
      <c r="AN35" s="130">
        <f t="shared" si="4"/>
        <v>0</v>
      </c>
      <c r="AO35" s="130">
        <f t="shared" si="5"/>
        <v>0</v>
      </c>
      <c r="AP35" s="131">
        <f t="shared" si="6"/>
        <v>0</v>
      </c>
    </row>
    <row r="36" spans="1:42" s="108" customFormat="1" x14ac:dyDescent="0.25">
      <c r="A36" s="134" t="s">
        <v>109</v>
      </c>
      <c r="B36" s="129">
        <f t="shared" ref="B36:AK36" si="13">B33-B34-B35</f>
        <v>0</v>
      </c>
      <c r="C36" s="130">
        <f t="shared" si="13"/>
        <v>0</v>
      </c>
      <c r="D36" s="130">
        <f t="shared" si="13"/>
        <v>0</v>
      </c>
      <c r="E36" s="130">
        <f t="shared" si="13"/>
        <v>0</v>
      </c>
      <c r="F36" s="130">
        <f t="shared" si="13"/>
        <v>0</v>
      </c>
      <c r="G36" s="130">
        <f t="shared" si="13"/>
        <v>0</v>
      </c>
      <c r="H36" s="130">
        <f t="shared" si="13"/>
        <v>0</v>
      </c>
      <c r="I36" s="130">
        <f t="shared" si="13"/>
        <v>0</v>
      </c>
      <c r="J36" s="130">
        <f t="shared" si="13"/>
        <v>0</v>
      </c>
      <c r="K36" s="130">
        <f t="shared" si="13"/>
        <v>0</v>
      </c>
      <c r="L36" s="130">
        <f t="shared" si="13"/>
        <v>0</v>
      </c>
      <c r="M36" s="140">
        <f t="shared" si="13"/>
        <v>0</v>
      </c>
      <c r="N36" s="129">
        <f t="shared" si="13"/>
        <v>0</v>
      </c>
      <c r="O36" s="130">
        <f t="shared" si="13"/>
        <v>0</v>
      </c>
      <c r="P36" s="130">
        <f t="shared" si="13"/>
        <v>0</v>
      </c>
      <c r="Q36" s="130">
        <f t="shared" si="13"/>
        <v>0</v>
      </c>
      <c r="R36" s="130">
        <f t="shared" si="13"/>
        <v>0</v>
      </c>
      <c r="S36" s="130">
        <f t="shared" si="13"/>
        <v>0</v>
      </c>
      <c r="T36" s="130">
        <f t="shared" si="13"/>
        <v>0</v>
      </c>
      <c r="U36" s="130">
        <f t="shared" si="13"/>
        <v>0</v>
      </c>
      <c r="V36" s="130">
        <f t="shared" si="13"/>
        <v>0</v>
      </c>
      <c r="W36" s="130">
        <f t="shared" si="13"/>
        <v>0</v>
      </c>
      <c r="X36" s="130">
        <f t="shared" si="13"/>
        <v>0</v>
      </c>
      <c r="Y36" s="140">
        <f t="shared" si="13"/>
        <v>0</v>
      </c>
      <c r="Z36" s="129">
        <f t="shared" si="13"/>
        <v>0</v>
      </c>
      <c r="AA36" s="130">
        <f t="shared" si="13"/>
        <v>0</v>
      </c>
      <c r="AB36" s="130">
        <f t="shared" si="13"/>
        <v>0</v>
      </c>
      <c r="AC36" s="140">
        <f t="shared" si="13"/>
        <v>0</v>
      </c>
      <c r="AD36" s="129">
        <f t="shared" si="13"/>
        <v>0</v>
      </c>
      <c r="AE36" s="130">
        <f t="shared" si="13"/>
        <v>0</v>
      </c>
      <c r="AF36" s="130">
        <f t="shared" si="13"/>
        <v>0</v>
      </c>
      <c r="AG36" s="140">
        <f t="shared" si="13"/>
        <v>0</v>
      </c>
      <c r="AH36" s="129">
        <f t="shared" si="13"/>
        <v>0</v>
      </c>
      <c r="AI36" s="130">
        <f t="shared" si="13"/>
        <v>0</v>
      </c>
      <c r="AJ36" s="130">
        <f t="shared" si="13"/>
        <v>0</v>
      </c>
      <c r="AK36" s="131">
        <f t="shared" si="13"/>
        <v>0</v>
      </c>
      <c r="AL36" s="136">
        <f t="shared" si="2"/>
        <v>0</v>
      </c>
      <c r="AM36" s="130">
        <f t="shared" si="3"/>
        <v>0</v>
      </c>
      <c r="AN36" s="130">
        <f t="shared" si="4"/>
        <v>0</v>
      </c>
      <c r="AO36" s="130">
        <f t="shared" si="5"/>
        <v>0</v>
      </c>
      <c r="AP36" s="131">
        <f t="shared" si="6"/>
        <v>0</v>
      </c>
    </row>
    <row r="37" spans="1:42" s="108" customFormat="1" x14ac:dyDescent="0.25">
      <c r="A37" s="133" t="s">
        <v>99</v>
      </c>
      <c r="B37" s="119">
        <f>'Plan - Personalausgaben'!B37</f>
        <v>0</v>
      </c>
      <c r="C37" s="120">
        <f>'Plan - Personalausgaben'!C37</f>
        <v>0</v>
      </c>
      <c r="D37" s="120">
        <f>'Plan - Personalausgaben'!D37</f>
        <v>0</v>
      </c>
      <c r="E37" s="120">
        <f>'Plan - Personalausgaben'!E37</f>
        <v>0</v>
      </c>
      <c r="F37" s="120">
        <f>'Plan - Personalausgaben'!F37</f>
        <v>0</v>
      </c>
      <c r="G37" s="120">
        <f>'Plan - Personalausgaben'!G37</f>
        <v>0</v>
      </c>
      <c r="H37" s="120">
        <f>'Plan - Personalausgaben'!H37</f>
        <v>0</v>
      </c>
      <c r="I37" s="120">
        <f>'Plan - Personalausgaben'!I37</f>
        <v>0</v>
      </c>
      <c r="J37" s="120">
        <f>'Plan - Personalausgaben'!J37</f>
        <v>0</v>
      </c>
      <c r="K37" s="120">
        <f>'Plan - Personalausgaben'!K37</f>
        <v>0</v>
      </c>
      <c r="L37" s="120">
        <f>'Plan - Personalausgaben'!L37</f>
        <v>0</v>
      </c>
      <c r="M37" s="122">
        <f>'Plan - Personalausgaben'!M37</f>
        <v>0</v>
      </c>
      <c r="N37" s="119">
        <f>'Plan - Personalausgaben'!N37</f>
        <v>0</v>
      </c>
      <c r="O37" s="120">
        <f>'Plan - Personalausgaben'!O37</f>
        <v>0</v>
      </c>
      <c r="P37" s="120">
        <f>'Plan - Personalausgaben'!P37</f>
        <v>0</v>
      </c>
      <c r="Q37" s="120">
        <f>'Plan - Personalausgaben'!Q37</f>
        <v>0</v>
      </c>
      <c r="R37" s="120">
        <f>'Plan - Personalausgaben'!R37</f>
        <v>0</v>
      </c>
      <c r="S37" s="120">
        <f>'Plan - Personalausgaben'!S37</f>
        <v>0</v>
      </c>
      <c r="T37" s="120">
        <f>'Plan - Personalausgaben'!T37</f>
        <v>0</v>
      </c>
      <c r="U37" s="120">
        <f>'Plan - Personalausgaben'!U37</f>
        <v>0</v>
      </c>
      <c r="V37" s="120">
        <f>'Plan - Personalausgaben'!V37</f>
        <v>0</v>
      </c>
      <c r="W37" s="120">
        <f>'Plan - Personalausgaben'!W37</f>
        <v>0</v>
      </c>
      <c r="X37" s="120">
        <f>'Plan - Personalausgaben'!X37</f>
        <v>0</v>
      </c>
      <c r="Y37" s="122">
        <f>'Plan - Personalausgaben'!Y37</f>
        <v>0</v>
      </c>
      <c r="Z37" s="119">
        <f>'Plan - Personalausgaben'!Z37</f>
        <v>0</v>
      </c>
      <c r="AA37" s="120">
        <f>'Plan - Personalausgaben'!AA37</f>
        <v>0</v>
      </c>
      <c r="AB37" s="120">
        <f>'Plan - Personalausgaben'!AB37</f>
        <v>0</v>
      </c>
      <c r="AC37" s="122">
        <f>'Plan - Personalausgaben'!AC37</f>
        <v>0</v>
      </c>
      <c r="AD37" s="119">
        <f>'Plan - Personalausgaben'!AD37</f>
        <v>0</v>
      </c>
      <c r="AE37" s="120">
        <f>'Plan - Personalausgaben'!AE37</f>
        <v>0</v>
      </c>
      <c r="AF37" s="120">
        <f>'Plan - Personalausgaben'!AF37</f>
        <v>0</v>
      </c>
      <c r="AG37" s="122">
        <f>'Plan - Personalausgaben'!AG37</f>
        <v>0</v>
      </c>
      <c r="AH37" s="119">
        <f>'Plan - Personalausgaben'!AH37</f>
        <v>0</v>
      </c>
      <c r="AI37" s="120">
        <f>'Plan - Personalausgaben'!AI37</f>
        <v>0</v>
      </c>
      <c r="AJ37" s="120">
        <f>'Plan - Personalausgaben'!AJ37</f>
        <v>0</v>
      </c>
      <c r="AK37" s="121">
        <f>'Plan - Personalausgaben'!AK37</f>
        <v>0</v>
      </c>
      <c r="AL37" s="123">
        <f t="shared" si="2"/>
        <v>0</v>
      </c>
      <c r="AM37" s="120">
        <f t="shared" si="3"/>
        <v>0</v>
      </c>
      <c r="AN37" s="120">
        <f t="shared" si="4"/>
        <v>0</v>
      </c>
      <c r="AO37" s="120">
        <f t="shared" si="5"/>
        <v>0</v>
      </c>
      <c r="AP37" s="121">
        <f t="shared" si="6"/>
        <v>0</v>
      </c>
    </row>
    <row r="38" spans="1:42" s="108" customFormat="1" x14ac:dyDescent="0.25">
      <c r="A38" s="134" t="s">
        <v>107</v>
      </c>
      <c r="B38" s="129">
        <f>ROUND(B37*'Plan - Personalausgaben'!B38,2)</f>
        <v>0</v>
      </c>
      <c r="C38" s="130">
        <f>ROUND(C37*'Plan - Personalausgaben'!C38,2)</f>
        <v>0</v>
      </c>
      <c r="D38" s="130">
        <f>ROUND(D37*'Plan - Personalausgaben'!D38,2)</f>
        <v>0</v>
      </c>
      <c r="E38" s="130">
        <f>ROUND(E37*'Plan - Personalausgaben'!E38,2)</f>
        <v>0</v>
      </c>
      <c r="F38" s="130">
        <f>ROUND(F37*'Plan - Personalausgaben'!F38,2)</f>
        <v>0</v>
      </c>
      <c r="G38" s="130">
        <f>ROUND(G37*'Plan - Personalausgaben'!G38,2)</f>
        <v>0</v>
      </c>
      <c r="H38" s="130">
        <f>ROUND(H37*'Plan - Personalausgaben'!H38,2)</f>
        <v>0</v>
      </c>
      <c r="I38" s="130">
        <f>ROUND(I37*'Plan - Personalausgaben'!I38,2)</f>
        <v>0</v>
      </c>
      <c r="J38" s="130">
        <f>ROUND(J37*'Plan - Personalausgaben'!J38,2)</f>
        <v>0</v>
      </c>
      <c r="K38" s="130">
        <f>ROUND(K37*'Plan - Personalausgaben'!K38,2)</f>
        <v>0</v>
      </c>
      <c r="L38" s="130">
        <f>ROUND(L37*'Plan - Personalausgaben'!L38,2)</f>
        <v>0</v>
      </c>
      <c r="M38" s="140">
        <f>ROUND(M37*'Plan - Personalausgaben'!M38,2)</f>
        <v>0</v>
      </c>
      <c r="N38" s="129">
        <f>ROUND(N37*'Plan - Personalausgaben'!N38,2)</f>
        <v>0</v>
      </c>
      <c r="O38" s="130">
        <f>ROUND(O37*'Plan - Personalausgaben'!O38,2)</f>
        <v>0</v>
      </c>
      <c r="P38" s="130">
        <f>ROUND(P37*'Plan - Personalausgaben'!P38,2)</f>
        <v>0</v>
      </c>
      <c r="Q38" s="130">
        <f>ROUND(Q37*'Plan - Personalausgaben'!Q38,2)</f>
        <v>0</v>
      </c>
      <c r="R38" s="130">
        <f>ROUND(R37*'Plan - Personalausgaben'!R38,2)</f>
        <v>0</v>
      </c>
      <c r="S38" s="130">
        <f>ROUND(S37*'Plan - Personalausgaben'!S38,2)</f>
        <v>0</v>
      </c>
      <c r="T38" s="130">
        <f>ROUND(T37*'Plan - Personalausgaben'!T38,2)</f>
        <v>0</v>
      </c>
      <c r="U38" s="130">
        <f>ROUND(U37*'Plan - Personalausgaben'!U38,2)</f>
        <v>0</v>
      </c>
      <c r="V38" s="130">
        <f>ROUND(V37*'Plan - Personalausgaben'!V38,2)</f>
        <v>0</v>
      </c>
      <c r="W38" s="130">
        <f>ROUND(W37*'Plan - Personalausgaben'!W38,2)</f>
        <v>0</v>
      </c>
      <c r="X38" s="130">
        <f>ROUND(X37*'Plan - Personalausgaben'!X38,2)</f>
        <v>0</v>
      </c>
      <c r="Y38" s="140">
        <f>ROUND(Y37*'Plan - Personalausgaben'!Y38,2)</f>
        <v>0</v>
      </c>
      <c r="Z38" s="129">
        <f>ROUND(Z37*'Plan - Personalausgaben'!Z38,2)</f>
        <v>0</v>
      </c>
      <c r="AA38" s="130">
        <f>ROUND(AA37*'Plan - Personalausgaben'!AA38,2)</f>
        <v>0</v>
      </c>
      <c r="AB38" s="130">
        <f>ROUND(AB37*'Plan - Personalausgaben'!AB38,2)</f>
        <v>0</v>
      </c>
      <c r="AC38" s="140">
        <f>ROUND(AC37*'Plan - Personalausgaben'!AC38,2)</f>
        <v>0</v>
      </c>
      <c r="AD38" s="129">
        <f>ROUND(AD37*'Plan - Personalausgaben'!AD38,2)</f>
        <v>0</v>
      </c>
      <c r="AE38" s="130">
        <f>ROUND(AE37*'Plan - Personalausgaben'!AE38,2)</f>
        <v>0</v>
      </c>
      <c r="AF38" s="130">
        <f>ROUND(AF37*'Plan - Personalausgaben'!AF38,2)</f>
        <v>0</v>
      </c>
      <c r="AG38" s="140">
        <f>ROUND(AG37*'Plan - Personalausgaben'!AG38,2)</f>
        <v>0</v>
      </c>
      <c r="AH38" s="129">
        <f>ROUND(AH37*'Plan - Personalausgaben'!AH38,2)</f>
        <v>0</v>
      </c>
      <c r="AI38" s="130">
        <f>ROUND(AI37*'Plan - Personalausgaben'!AI38,2)</f>
        <v>0</v>
      </c>
      <c r="AJ38" s="130">
        <f>ROUND(AJ37*'Plan - Personalausgaben'!AJ38,2)</f>
        <v>0</v>
      </c>
      <c r="AK38" s="131">
        <f>ROUND(AK37*'Plan - Personalausgaben'!AK38,2)</f>
        <v>0</v>
      </c>
      <c r="AL38" s="136">
        <f t="shared" si="2"/>
        <v>0</v>
      </c>
      <c r="AM38" s="130">
        <f t="shared" si="3"/>
        <v>0</v>
      </c>
      <c r="AN38" s="130">
        <f t="shared" si="4"/>
        <v>0</v>
      </c>
      <c r="AO38" s="130">
        <f t="shared" si="5"/>
        <v>0</v>
      </c>
      <c r="AP38" s="131">
        <f t="shared" si="6"/>
        <v>0</v>
      </c>
    </row>
    <row r="39" spans="1:42" s="108" customFormat="1" x14ac:dyDescent="0.25">
      <c r="A39" s="134" t="s">
        <v>108</v>
      </c>
      <c r="B39" s="129">
        <f>ROUND(B37*'Plan - Personalausgaben'!B39,2)</f>
        <v>0</v>
      </c>
      <c r="C39" s="130">
        <f>ROUND(C37*'Plan - Personalausgaben'!C39,2)</f>
        <v>0</v>
      </c>
      <c r="D39" s="130">
        <f>ROUND(D37*'Plan - Personalausgaben'!D39,2)</f>
        <v>0</v>
      </c>
      <c r="E39" s="130">
        <f>ROUND(E37*'Plan - Personalausgaben'!E39,2)</f>
        <v>0</v>
      </c>
      <c r="F39" s="130">
        <f>ROUND(F37*'Plan - Personalausgaben'!F39,2)</f>
        <v>0</v>
      </c>
      <c r="G39" s="130">
        <f>ROUND(G37*'Plan - Personalausgaben'!G39,2)</f>
        <v>0</v>
      </c>
      <c r="H39" s="130">
        <f>ROUND(H37*'Plan - Personalausgaben'!H39,2)</f>
        <v>0</v>
      </c>
      <c r="I39" s="130">
        <f>ROUND(I37*'Plan - Personalausgaben'!I39,2)</f>
        <v>0</v>
      </c>
      <c r="J39" s="130">
        <f>ROUND(J37*'Plan - Personalausgaben'!J39,2)</f>
        <v>0</v>
      </c>
      <c r="K39" s="130">
        <f>ROUND(K37*'Plan - Personalausgaben'!K39,2)</f>
        <v>0</v>
      </c>
      <c r="L39" s="130">
        <f>ROUND(L37*'Plan - Personalausgaben'!L39,2)</f>
        <v>0</v>
      </c>
      <c r="M39" s="140">
        <f>ROUND(M37*'Plan - Personalausgaben'!M39,2)</f>
        <v>0</v>
      </c>
      <c r="N39" s="129">
        <f>ROUND(N37*'Plan - Personalausgaben'!N39,2)</f>
        <v>0</v>
      </c>
      <c r="O39" s="130">
        <f>ROUND(O37*'Plan - Personalausgaben'!O39,2)</f>
        <v>0</v>
      </c>
      <c r="P39" s="130">
        <f>ROUND(P37*'Plan - Personalausgaben'!P39,2)</f>
        <v>0</v>
      </c>
      <c r="Q39" s="130">
        <f>ROUND(Q37*'Plan - Personalausgaben'!Q39,2)</f>
        <v>0</v>
      </c>
      <c r="R39" s="130">
        <f>ROUND(R37*'Plan - Personalausgaben'!R39,2)</f>
        <v>0</v>
      </c>
      <c r="S39" s="130">
        <f>ROUND(S37*'Plan - Personalausgaben'!S39,2)</f>
        <v>0</v>
      </c>
      <c r="T39" s="130">
        <f>ROUND(T37*'Plan - Personalausgaben'!T39,2)</f>
        <v>0</v>
      </c>
      <c r="U39" s="130">
        <f>ROUND(U37*'Plan - Personalausgaben'!U39,2)</f>
        <v>0</v>
      </c>
      <c r="V39" s="130">
        <f>ROUND(V37*'Plan - Personalausgaben'!V39,2)</f>
        <v>0</v>
      </c>
      <c r="W39" s="130">
        <f>ROUND(W37*'Plan - Personalausgaben'!W39,2)</f>
        <v>0</v>
      </c>
      <c r="X39" s="130">
        <f>ROUND(X37*'Plan - Personalausgaben'!X39,2)</f>
        <v>0</v>
      </c>
      <c r="Y39" s="140">
        <f>ROUND(Y37*'Plan - Personalausgaben'!Y39,2)</f>
        <v>0</v>
      </c>
      <c r="Z39" s="129">
        <f>ROUND(Z37*'Plan - Personalausgaben'!Z39,2)</f>
        <v>0</v>
      </c>
      <c r="AA39" s="130">
        <f>ROUND(AA37*'Plan - Personalausgaben'!AA39,2)</f>
        <v>0</v>
      </c>
      <c r="AB39" s="130">
        <f>ROUND(AB37*'Plan - Personalausgaben'!AB39,2)</f>
        <v>0</v>
      </c>
      <c r="AC39" s="140">
        <f>ROUND(AC37*'Plan - Personalausgaben'!AC39,2)</f>
        <v>0</v>
      </c>
      <c r="AD39" s="129">
        <f>ROUND(AD37*'Plan - Personalausgaben'!AD39,2)</f>
        <v>0</v>
      </c>
      <c r="AE39" s="130">
        <f>ROUND(AE37*'Plan - Personalausgaben'!AE39,2)</f>
        <v>0</v>
      </c>
      <c r="AF39" s="130">
        <f>ROUND(AF37*'Plan - Personalausgaben'!AF39,2)</f>
        <v>0</v>
      </c>
      <c r="AG39" s="140">
        <f>ROUND(AG37*'Plan - Personalausgaben'!AG39,2)</f>
        <v>0</v>
      </c>
      <c r="AH39" s="129">
        <f>ROUND(AH37*'Plan - Personalausgaben'!AH39,2)</f>
        <v>0</v>
      </c>
      <c r="AI39" s="130">
        <f>ROUND(AI37*'Plan - Personalausgaben'!AI39,2)</f>
        <v>0</v>
      </c>
      <c r="AJ39" s="130">
        <f>ROUND(AJ37*'Plan - Personalausgaben'!AJ39,2)</f>
        <v>0</v>
      </c>
      <c r="AK39" s="131">
        <f>ROUND(AK37*'Plan - Personalausgaben'!AK39,2)</f>
        <v>0</v>
      </c>
      <c r="AL39" s="136">
        <f t="shared" si="2"/>
        <v>0</v>
      </c>
      <c r="AM39" s="130">
        <f t="shared" si="3"/>
        <v>0</v>
      </c>
      <c r="AN39" s="130">
        <f t="shared" si="4"/>
        <v>0</v>
      </c>
      <c r="AO39" s="130">
        <f t="shared" si="5"/>
        <v>0</v>
      </c>
      <c r="AP39" s="131">
        <f t="shared" si="6"/>
        <v>0</v>
      </c>
    </row>
    <row r="40" spans="1:42" s="108" customFormat="1" x14ac:dyDescent="0.25">
      <c r="A40" s="134" t="s">
        <v>109</v>
      </c>
      <c r="B40" s="129">
        <f t="shared" ref="B40:AK40" si="14">B37-B38-B39</f>
        <v>0</v>
      </c>
      <c r="C40" s="130">
        <f t="shared" si="14"/>
        <v>0</v>
      </c>
      <c r="D40" s="130">
        <f t="shared" si="14"/>
        <v>0</v>
      </c>
      <c r="E40" s="130">
        <f t="shared" si="14"/>
        <v>0</v>
      </c>
      <c r="F40" s="130">
        <f t="shared" si="14"/>
        <v>0</v>
      </c>
      <c r="G40" s="130">
        <f t="shared" si="14"/>
        <v>0</v>
      </c>
      <c r="H40" s="130">
        <f t="shared" si="14"/>
        <v>0</v>
      </c>
      <c r="I40" s="130">
        <f t="shared" si="14"/>
        <v>0</v>
      </c>
      <c r="J40" s="130">
        <f t="shared" si="14"/>
        <v>0</v>
      </c>
      <c r="K40" s="130">
        <f t="shared" si="14"/>
        <v>0</v>
      </c>
      <c r="L40" s="130">
        <f t="shared" si="14"/>
        <v>0</v>
      </c>
      <c r="M40" s="140">
        <f t="shared" si="14"/>
        <v>0</v>
      </c>
      <c r="N40" s="129">
        <f t="shared" si="14"/>
        <v>0</v>
      </c>
      <c r="O40" s="130">
        <f t="shared" si="14"/>
        <v>0</v>
      </c>
      <c r="P40" s="130">
        <f t="shared" si="14"/>
        <v>0</v>
      </c>
      <c r="Q40" s="130">
        <f t="shared" si="14"/>
        <v>0</v>
      </c>
      <c r="R40" s="130">
        <f t="shared" si="14"/>
        <v>0</v>
      </c>
      <c r="S40" s="130">
        <f t="shared" si="14"/>
        <v>0</v>
      </c>
      <c r="T40" s="130">
        <f t="shared" si="14"/>
        <v>0</v>
      </c>
      <c r="U40" s="130">
        <f t="shared" si="14"/>
        <v>0</v>
      </c>
      <c r="V40" s="130">
        <f t="shared" si="14"/>
        <v>0</v>
      </c>
      <c r="W40" s="130">
        <f t="shared" si="14"/>
        <v>0</v>
      </c>
      <c r="X40" s="130">
        <f t="shared" si="14"/>
        <v>0</v>
      </c>
      <c r="Y40" s="140">
        <f t="shared" si="14"/>
        <v>0</v>
      </c>
      <c r="Z40" s="129">
        <f t="shared" si="14"/>
        <v>0</v>
      </c>
      <c r="AA40" s="130">
        <f t="shared" si="14"/>
        <v>0</v>
      </c>
      <c r="AB40" s="130">
        <f t="shared" si="14"/>
        <v>0</v>
      </c>
      <c r="AC40" s="140">
        <f t="shared" si="14"/>
        <v>0</v>
      </c>
      <c r="AD40" s="129">
        <f t="shared" si="14"/>
        <v>0</v>
      </c>
      <c r="AE40" s="130">
        <f t="shared" si="14"/>
        <v>0</v>
      </c>
      <c r="AF40" s="130">
        <f t="shared" si="14"/>
        <v>0</v>
      </c>
      <c r="AG40" s="140">
        <f t="shared" si="14"/>
        <v>0</v>
      </c>
      <c r="AH40" s="129">
        <f t="shared" si="14"/>
        <v>0</v>
      </c>
      <c r="AI40" s="130">
        <f t="shared" si="14"/>
        <v>0</v>
      </c>
      <c r="AJ40" s="130">
        <f t="shared" si="14"/>
        <v>0</v>
      </c>
      <c r="AK40" s="131">
        <f t="shared" si="14"/>
        <v>0</v>
      </c>
      <c r="AL40" s="136">
        <f t="shared" si="2"/>
        <v>0</v>
      </c>
      <c r="AM40" s="130">
        <f t="shared" si="3"/>
        <v>0</v>
      </c>
      <c r="AN40" s="130">
        <f t="shared" si="4"/>
        <v>0</v>
      </c>
      <c r="AO40" s="130">
        <f t="shared" si="5"/>
        <v>0</v>
      </c>
      <c r="AP40" s="131">
        <f t="shared" si="6"/>
        <v>0</v>
      </c>
    </row>
    <row r="41" spans="1:42" s="108" customFormat="1" x14ac:dyDescent="0.25">
      <c r="A41" s="133" t="s">
        <v>99</v>
      </c>
      <c r="B41" s="119">
        <f>'Plan - Personalausgaben'!B41</f>
        <v>0</v>
      </c>
      <c r="C41" s="120">
        <f>'Plan - Personalausgaben'!C41</f>
        <v>0</v>
      </c>
      <c r="D41" s="120">
        <f>'Plan - Personalausgaben'!D41</f>
        <v>0</v>
      </c>
      <c r="E41" s="120">
        <f>'Plan - Personalausgaben'!E41</f>
        <v>0</v>
      </c>
      <c r="F41" s="120">
        <f>'Plan - Personalausgaben'!F41</f>
        <v>0</v>
      </c>
      <c r="G41" s="120">
        <f>'Plan - Personalausgaben'!G41</f>
        <v>0</v>
      </c>
      <c r="H41" s="120">
        <f>'Plan - Personalausgaben'!H41</f>
        <v>0</v>
      </c>
      <c r="I41" s="120">
        <f>'Plan - Personalausgaben'!I41</f>
        <v>0</v>
      </c>
      <c r="J41" s="120">
        <f>'Plan - Personalausgaben'!J41</f>
        <v>0</v>
      </c>
      <c r="K41" s="120">
        <f>'Plan - Personalausgaben'!K41</f>
        <v>0</v>
      </c>
      <c r="L41" s="120">
        <f>'Plan - Personalausgaben'!L41</f>
        <v>0</v>
      </c>
      <c r="M41" s="122">
        <f>'Plan - Personalausgaben'!M41</f>
        <v>0</v>
      </c>
      <c r="N41" s="119">
        <f>'Plan - Personalausgaben'!N41</f>
        <v>0</v>
      </c>
      <c r="O41" s="120">
        <f>'Plan - Personalausgaben'!O41</f>
        <v>0</v>
      </c>
      <c r="P41" s="120">
        <f>'Plan - Personalausgaben'!P41</f>
        <v>0</v>
      </c>
      <c r="Q41" s="120">
        <f>'Plan - Personalausgaben'!Q41</f>
        <v>0</v>
      </c>
      <c r="R41" s="120">
        <f>'Plan - Personalausgaben'!R41</f>
        <v>0</v>
      </c>
      <c r="S41" s="120">
        <f>'Plan - Personalausgaben'!S41</f>
        <v>0</v>
      </c>
      <c r="T41" s="120">
        <f>'Plan - Personalausgaben'!T41</f>
        <v>0</v>
      </c>
      <c r="U41" s="120">
        <f>'Plan - Personalausgaben'!U41</f>
        <v>0</v>
      </c>
      <c r="V41" s="120">
        <f>'Plan - Personalausgaben'!V41</f>
        <v>0</v>
      </c>
      <c r="W41" s="120">
        <f>'Plan - Personalausgaben'!W41</f>
        <v>0</v>
      </c>
      <c r="X41" s="120">
        <f>'Plan - Personalausgaben'!X41</f>
        <v>0</v>
      </c>
      <c r="Y41" s="122">
        <f>'Plan - Personalausgaben'!Y41</f>
        <v>0</v>
      </c>
      <c r="Z41" s="119">
        <f>'Plan - Personalausgaben'!Z41</f>
        <v>0</v>
      </c>
      <c r="AA41" s="120">
        <f>'Plan - Personalausgaben'!AA41</f>
        <v>0</v>
      </c>
      <c r="AB41" s="120">
        <f>'Plan - Personalausgaben'!AB41</f>
        <v>0</v>
      </c>
      <c r="AC41" s="122">
        <f>'Plan - Personalausgaben'!AC41</f>
        <v>0</v>
      </c>
      <c r="AD41" s="119">
        <f>'Plan - Personalausgaben'!AD41</f>
        <v>0</v>
      </c>
      <c r="AE41" s="120">
        <f>'Plan - Personalausgaben'!AE41</f>
        <v>0</v>
      </c>
      <c r="AF41" s="120">
        <f>'Plan - Personalausgaben'!AF41</f>
        <v>0</v>
      </c>
      <c r="AG41" s="122">
        <f>'Plan - Personalausgaben'!AG41</f>
        <v>0</v>
      </c>
      <c r="AH41" s="119">
        <f>'Plan - Personalausgaben'!AH41</f>
        <v>0</v>
      </c>
      <c r="AI41" s="120">
        <f>'Plan - Personalausgaben'!AI41</f>
        <v>0</v>
      </c>
      <c r="AJ41" s="120">
        <f>'Plan - Personalausgaben'!AJ41</f>
        <v>0</v>
      </c>
      <c r="AK41" s="121">
        <f>'Plan - Personalausgaben'!AK41</f>
        <v>0</v>
      </c>
      <c r="AL41" s="123">
        <f t="shared" si="2"/>
        <v>0</v>
      </c>
      <c r="AM41" s="120">
        <f t="shared" si="3"/>
        <v>0</v>
      </c>
      <c r="AN41" s="120">
        <f t="shared" si="4"/>
        <v>0</v>
      </c>
      <c r="AO41" s="120">
        <f t="shared" si="5"/>
        <v>0</v>
      </c>
      <c r="AP41" s="121">
        <f t="shared" si="6"/>
        <v>0</v>
      </c>
    </row>
    <row r="42" spans="1:42" s="108" customFormat="1" x14ac:dyDescent="0.25">
      <c r="A42" s="134" t="s">
        <v>107</v>
      </c>
      <c r="B42" s="129">
        <f>ROUND(B41*'Plan - Personalausgaben'!B42,2)</f>
        <v>0</v>
      </c>
      <c r="C42" s="130">
        <f>ROUND(C41*'Plan - Personalausgaben'!C42,2)</f>
        <v>0</v>
      </c>
      <c r="D42" s="130">
        <f>ROUND(D41*'Plan - Personalausgaben'!D42,2)</f>
        <v>0</v>
      </c>
      <c r="E42" s="130">
        <f>ROUND(E41*'Plan - Personalausgaben'!E42,2)</f>
        <v>0</v>
      </c>
      <c r="F42" s="130">
        <f>ROUND(F41*'Plan - Personalausgaben'!F42,2)</f>
        <v>0</v>
      </c>
      <c r="G42" s="130">
        <f>ROUND(G41*'Plan - Personalausgaben'!G42,2)</f>
        <v>0</v>
      </c>
      <c r="H42" s="130">
        <f>ROUND(H41*'Plan - Personalausgaben'!H42,2)</f>
        <v>0</v>
      </c>
      <c r="I42" s="130">
        <f>ROUND(I41*'Plan - Personalausgaben'!I42,2)</f>
        <v>0</v>
      </c>
      <c r="J42" s="130">
        <f>ROUND(J41*'Plan - Personalausgaben'!J42,2)</f>
        <v>0</v>
      </c>
      <c r="K42" s="130">
        <f>ROUND(K41*'Plan - Personalausgaben'!K42,2)</f>
        <v>0</v>
      </c>
      <c r="L42" s="130">
        <f>ROUND(L41*'Plan - Personalausgaben'!L42,2)</f>
        <v>0</v>
      </c>
      <c r="M42" s="140">
        <f>ROUND(M41*'Plan - Personalausgaben'!M42,2)</f>
        <v>0</v>
      </c>
      <c r="N42" s="129">
        <f>ROUND(N41*'Plan - Personalausgaben'!N42,2)</f>
        <v>0</v>
      </c>
      <c r="O42" s="130">
        <f>ROUND(O41*'Plan - Personalausgaben'!O42,2)</f>
        <v>0</v>
      </c>
      <c r="P42" s="130">
        <f>ROUND(P41*'Plan - Personalausgaben'!P42,2)</f>
        <v>0</v>
      </c>
      <c r="Q42" s="130">
        <f>ROUND(Q41*'Plan - Personalausgaben'!Q42,2)</f>
        <v>0</v>
      </c>
      <c r="R42" s="130">
        <f>ROUND(R41*'Plan - Personalausgaben'!R42,2)</f>
        <v>0</v>
      </c>
      <c r="S42" s="130">
        <f>ROUND(S41*'Plan - Personalausgaben'!S42,2)</f>
        <v>0</v>
      </c>
      <c r="T42" s="130">
        <f>ROUND(T41*'Plan - Personalausgaben'!T42,2)</f>
        <v>0</v>
      </c>
      <c r="U42" s="130">
        <f>ROUND(U41*'Plan - Personalausgaben'!U42,2)</f>
        <v>0</v>
      </c>
      <c r="V42" s="130">
        <f>ROUND(V41*'Plan - Personalausgaben'!V42,2)</f>
        <v>0</v>
      </c>
      <c r="W42" s="130">
        <f>ROUND(W41*'Plan - Personalausgaben'!W42,2)</f>
        <v>0</v>
      </c>
      <c r="X42" s="130">
        <f>ROUND(X41*'Plan - Personalausgaben'!X42,2)</f>
        <v>0</v>
      </c>
      <c r="Y42" s="140">
        <f>ROUND(Y41*'Plan - Personalausgaben'!Y42,2)</f>
        <v>0</v>
      </c>
      <c r="Z42" s="129">
        <f>ROUND(Z41*'Plan - Personalausgaben'!Z42,2)</f>
        <v>0</v>
      </c>
      <c r="AA42" s="130">
        <f>ROUND(AA41*'Plan - Personalausgaben'!AA42,2)</f>
        <v>0</v>
      </c>
      <c r="AB42" s="130">
        <f>ROUND(AB41*'Plan - Personalausgaben'!AB42,2)</f>
        <v>0</v>
      </c>
      <c r="AC42" s="140">
        <f>ROUND(AC41*'Plan - Personalausgaben'!AC42,2)</f>
        <v>0</v>
      </c>
      <c r="AD42" s="129">
        <f>ROUND(AD41*'Plan - Personalausgaben'!AD42,2)</f>
        <v>0</v>
      </c>
      <c r="AE42" s="130">
        <f>ROUND(AE41*'Plan - Personalausgaben'!AE42,2)</f>
        <v>0</v>
      </c>
      <c r="AF42" s="130">
        <f>ROUND(AF41*'Plan - Personalausgaben'!AF42,2)</f>
        <v>0</v>
      </c>
      <c r="AG42" s="140">
        <f>ROUND(AG41*'Plan - Personalausgaben'!AG42,2)</f>
        <v>0</v>
      </c>
      <c r="AH42" s="129">
        <f>ROUND(AH41*'Plan - Personalausgaben'!AH42,2)</f>
        <v>0</v>
      </c>
      <c r="AI42" s="130">
        <f>ROUND(AI41*'Plan - Personalausgaben'!AI42,2)</f>
        <v>0</v>
      </c>
      <c r="AJ42" s="130">
        <f>ROUND(AJ41*'Plan - Personalausgaben'!AJ42,2)</f>
        <v>0</v>
      </c>
      <c r="AK42" s="131">
        <f>ROUND(AK41*'Plan - Personalausgaben'!AK42,2)</f>
        <v>0</v>
      </c>
      <c r="AL42" s="136">
        <f t="shared" si="2"/>
        <v>0</v>
      </c>
      <c r="AM42" s="130">
        <f t="shared" si="3"/>
        <v>0</v>
      </c>
      <c r="AN42" s="130">
        <f t="shared" si="4"/>
        <v>0</v>
      </c>
      <c r="AO42" s="130">
        <f t="shared" si="5"/>
        <v>0</v>
      </c>
      <c r="AP42" s="131">
        <f t="shared" si="6"/>
        <v>0</v>
      </c>
    </row>
    <row r="43" spans="1:42" s="108" customFormat="1" x14ac:dyDescent="0.25">
      <c r="A43" s="134" t="s">
        <v>108</v>
      </c>
      <c r="B43" s="129">
        <f>ROUND(B41*'Plan - Personalausgaben'!B43,2)</f>
        <v>0</v>
      </c>
      <c r="C43" s="130">
        <f>ROUND(C41*'Plan - Personalausgaben'!C43,2)</f>
        <v>0</v>
      </c>
      <c r="D43" s="130">
        <f>ROUND(D41*'Plan - Personalausgaben'!D43,2)</f>
        <v>0</v>
      </c>
      <c r="E43" s="130">
        <f>ROUND(E41*'Plan - Personalausgaben'!E43,2)</f>
        <v>0</v>
      </c>
      <c r="F43" s="130">
        <f>ROUND(F41*'Plan - Personalausgaben'!F43,2)</f>
        <v>0</v>
      </c>
      <c r="G43" s="130">
        <f>ROUND(G41*'Plan - Personalausgaben'!G43,2)</f>
        <v>0</v>
      </c>
      <c r="H43" s="130">
        <f>ROUND(H41*'Plan - Personalausgaben'!H43,2)</f>
        <v>0</v>
      </c>
      <c r="I43" s="130">
        <f>ROUND(I41*'Plan - Personalausgaben'!I43,2)</f>
        <v>0</v>
      </c>
      <c r="J43" s="130">
        <f>ROUND(J41*'Plan - Personalausgaben'!J43,2)</f>
        <v>0</v>
      </c>
      <c r="K43" s="130">
        <f>ROUND(K41*'Plan - Personalausgaben'!K43,2)</f>
        <v>0</v>
      </c>
      <c r="L43" s="130">
        <f>ROUND(L41*'Plan - Personalausgaben'!L43,2)</f>
        <v>0</v>
      </c>
      <c r="M43" s="140">
        <f>ROUND(M41*'Plan - Personalausgaben'!M43,2)</f>
        <v>0</v>
      </c>
      <c r="N43" s="129">
        <f>ROUND(N41*'Plan - Personalausgaben'!N43,2)</f>
        <v>0</v>
      </c>
      <c r="O43" s="130">
        <f>ROUND(O41*'Plan - Personalausgaben'!O43,2)</f>
        <v>0</v>
      </c>
      <c r="P43" s="130">
        <f>ROUND(P41*'Plan - Personalausgaben'!P43,2)</f>
        <v>0</v>
      </c>
      <c r="Q43" s="130">
        <f>ROUND(Q41*'Plan - Personalausgaben'!Q43,2)</f>
        <v>0</v>
      </c>
      <c r="R43" s="130">
        <f>ROUND(R41*'Plan - Personalausgaben'!R43,2)</f>
        <v>0</v>
      </c>
      <c r="S43" s="130">
        <f>ROUND(S41*'Plan - Personalausgaben'!S43,2)</f>
        <v>0</v>
      </c>
      <c r="T43" s="130">
        <f>ROUND(T41*'Plan - Personalausgaben'!T43,2)</f>
        <v>0</v>
      </c>
      <c r="U43" s="130">
        <f>ROUND(U41*'Plan - Personalausgaben'!U43,2)</f>
        <v>0</v>
      </c>
      <c r="V43" s="130">
        <f>ROUND(V41*'Plan - Personalausgaben'!V43,2)</f>
        <v>0</v>
      </c>
      <c r="W43" s="130">
        <f>ROUND(W41*'Plan - Personalausgaben'!W43,2)</f>
        <v>0</v>
      </c>
      <c r="X43" s="130">
        <f>ROUND(X41*'Plan - Personalausgaben'!X43,2)</f>
        <v>0</v>
      </c>
      <c r="Y43" s="140">
        <f>ROUND(Y41*'Plan - Personalausgaben'!Y43,2)</f>
        <v>0</v>
      </c>
      <c r="Z43" s="129">
        <f>ROUND(Z41*'Plan - Personalausgaben'!Z43,2)</f>
        <v>0</v>
      </c>
      <c r="AA43" s="130">
        <f>ROUND(AA41*'Plan - Personalausgaben'!AA43,2)</f>
        <v>0</v>
      </c>
      <c r="AB43" s="130">
        <f>ROUND(AB41*'Plan - Personalausgaben'!AB43,2)</f>
        <v>0</v>
      </c>
      <c r="AC43" s="140">
        <f>ROUND(AC41*'Plan - Personalausgaben'!AC43,2)</f>
        <v>0</v>
      </c>
      <c r="AD43" s="129">
        <f>ROUND(AD41*'Plan - Personalausgaben'!AD43,2)</f>
        <v>0</v>
      </c>
      <c r="AE43" s="130">
        <f>ROUND(AE41*'Plan - Personalausgaben'!AE43,2)</f>
        <v>0</v>
      </c>
      <c r="AF43" s="130">
        <f>ROUND(AF41*'Plan - Personalausgaben'!AF43,2)</f>
        <v>0</v>
      </c>
      <c r="AG43" s="140">
        <f>ROUND(AG41*'Plan - Personalausgaben'!AG43,2)</f>
        <v>0</v>
      </c>
      <c r="AH43" s="129">
        <f>ROUND(AH41*'Plan - Personalausgaben'!AH43,2)</f>
        <v>0</v>
      </c>
      <c r="AI43" s="130">
        <f>ROUND(AI41*'Plan - Personalausgaben'!AI43,2)</f>
        <v>0</v>
      </c>
      <c r="AJ43" s="130">
        <f>ROUND(AJ41*'Plan - Personalausgaben'!AJ43,2)</f>
        <v>0</v>
      </c>
      <c r="AK43" s="131">
        <f>ROUND(AK41*'Plan - Personalausgaben'!AK43,2)</f>
        <v>0</v>
      </c>
      <c r="AL43" s="136">
        <f t="shared" si="2"/>
        <v>0</v>
      </c>
      <c r="AM43" s="130">
        <f t="shared" si="3"/>
        <v>0</v>
      </c>
      <c r="AN43" s="130">
        <f t="shared" si="4"/>
        <v>0</v>
      </c>
      <c r="AO43" s="130">
        <f t="shared" si="5"/>
        <v>0</v>
      </c>
      <c r="AP43" s="131">
        <f t="shared" si="6"/>
        <v>0</v>
      </c>
    </row>
    <row r="44" spans="1:42" s="108" customFormat="1" x14ac:dyDescent="0.25">
      <c r="A44" s="134" t="s">
        <v>109</v>
      </c>
      <c r="B44" s="129">
        <f t="shared" ref="B44:AK44" si="15">B41-B42-B43</f>
        <v>0</v>
      </c>
      <c r="C44" s="130">
        <f t="shared" si="15"/>
        <v>0</v>
      </c>
      <c r="D44" s="130">
        <f t="shared" si="15"/>
        <v>0</v>
      </c>
      <c r="E44" s="130">
        <f t="shared" si="15"/>
        <v>0</v>
      </c>
      <c r="F44" s="130">
        <f t="shared" si="15"/>
        <v>0</v>
      </c>
      <c r="G44" s="130">
        <f t="shared" si="15"/>
        <v>0</v>
      </c>
      <c r="H44" s="130">
        <f t="shared" si="15"/>
        <v>0</v>
      </c>
      <c r="I44" s="130">
        <f t="shared" si="15"/>
        <v>0</v>
      </c>
      <c r="J44" s="130">
        <f t="shared" si="15"/>
        <v>0</v>
      </c>
      <c r="K44" s="130">
        <f t="shared" si="15"/>
        <v>0</v>
      </c>
      <c r="L44" s="130">
        <f t="shared" si="15"/>
        <v>0</v>
      </c>
      <c r="M44" s="140">
        <f t="shared" si="15"/>
        <v>0</v>
      </c>
      <c r="N44" s="129">
        <f t="shared" si="15"/>
        <v>0</v>
      </c>
      <c r="O44" s="130">
        <f t="shared" si="15"/>
        <v>0</v>
      </c>
      <c r="P44" s="130">
        <f t="shared" si="15"/>
        <v>0</v>
      </c>
      <c r="Q44" s="130">
        <f t="shared" si="15"/>
        <v>0</v>
      </c>
      <c r="R44" s="130">
        <f t="shared" si="15"/>
        <v>0</v>
      </c>
      <c r="S44" s="130">
        <f t="shared" si="15"/>
        <v>0</v>
      </c>
      <c r="T44" s="130">
        <f t="shared" si="15"/>
        <v>0</v>
      </c>
      <c r="U44" s="130">
        <f t="shared" si="15"/>
        <v>0</v>
      </c>
      <c r="V44" s="130">
        <f t="shared" si="15"/>
        <v>0</v>
      </c>
      <c r="W44" s="130">
        <f t="shared" si="15"/>
        <v>0</v>
      </c>
      <c r="X44" s="130">
        <f t="shared" si="15"/>
        <v>0</v>
      </c>
      <c r="Y44" s="140">
        <f t="shared" si="15"/>
        <v>0</v>
      </c>
      <c r="Z44" s="129">
        <f t="shared" si="15"/>
        <v>0</v>
      </c>
      <c r="AA44" s="130">
        <f t="shared" si="15"/>
        <v>0</v>
      </c>
      <c r="AB44" s="130">
        <f t="shared" si="15"/>
        <v>0</v>
      </c>
      <c r="AC44" s="140">
        <f t="shared" si="15"/>
        <v>0</v>
      </c>
      <c r="AD44" s="129">
        <f t="shared" si="15"/>
        <v>0</v>
      </c>
      <c r="AE44" s="130">
        <f t="shared" si="15"/>
        <v>0</v>
      </c>
      <c r="AF44" s="130">
        <f t="shared" si="15"/>
        <v>0</v>
      </c>
      <c r="AG44" s="140">
        <f t="shared" si="15"/>
        <v>0</v>
      </c>
      <c r="AH44" s="129">
        <f t="shared" si="15"/>
        <v>0</v>
      </c>
      <c r="AI44" s="130">
        <f t="shared" si="15"/>
        <v>0</v>
      </c>
      <c r="AJ44" s="130">
        <f t="shared" si="15"/>
        <v>0</v>
      </c>
      <c r="AK44" s="131">
        <f t="shared" si="15"/>
        <v>0</v>
      </c>
      <c r="AL44" s="136">
        <f t="shared" si="2"/>
        <v>0</v>
      </c>
      <c r="AM44" s="130">
        <f t="shared" si="3"/>
        <v>0</v>
      </c>
      <c r="AN44" s="130">
        <f t="shared" si="4"/>
        <v>0</v>
      </c>
      <c r="AO44" s="130">
        <f t="shared" si="5"/>
        <v>0</v>
      </c>
      <c r="AP44" s="131">
        <f t="shared" si="6"/>
        <v>0</v>
      </c>
    </row>
    <row r="45" spans="1:42" s="108" customFormat="1" x14ac:dyDescent="0.25">
      <c r="A45" s="135" t="s">
        <v>99</v>
      </c>
      <c r="B45" s="119">
        <f>'Plan - Personalausgaben'!B45</f>
        <v>0</v>
      </c>
      <c r="C45" s="120">
        <f>'Plan - Personalausgaben'!C45</f>
        <v>0</v>
      </c>
      <c r="D45" s="120">
        <f>'Plan - Personalausgaben'!D45</f>
        <v>0</v>
      </c>
      <c r="E45" s="120">
        <f>'Plan - Personalausgaben'!E45</f>
        <v>0</v>
      </c>
      <c r="F45" s="120">
        <f>'Plan - Personalausgaben'!F45</f>
        <v>0</v>
      </c>
      <c r="G45" s="120">
        <f>'Plan - Personalausgaben'!G45</f>
        <v>0</v>
      </c>
      <c r="H45" s="120">
        <f>'Plan - Personalausgaben'!H45</f>
        <v>0</v>
      </c>
      <c r="I45" s="120">
        <f>'Plan - Personalausgaben'!I45</f>
        <v>0</v>
      </c>
      <c r="J45" s="120">
        <f>'Plan - Personalausgaben'!J45</f>
        <v>0</v>
      </c>
      <c r="K45" s="120">
        <f>'Plan - Personalausgaben'!K45</f>
        <v>0</v>
      </c>
      <c r="L45" s="120">
        <f>'Plan - Personalausgaben'!L45</f>
        <v>0</v>
      </c>
      <c r="M45" s="122">
        <f>'Plan - Personalausgaben'!M45</f>
        <v>0</v>
      </c>
      <c r="N45" s="119">
        <f>'Plan - Personalausgaben'!N45</f>
        <v>0</v>
      </c>
      <c r="O45" s="120">
        <f>'Plan - Personalausgaben'!O45</f>
        <v>0</v>
      </c>
      <c r="P45" s="120">
        <f>'Plan - Personalausgaben'!P45</f>
        <v>0</v>
      </c>
      <c r="Q45" s="120">
        <f>'Plan - Personalausgaben'!Q45</f>
        <v>0</v>
      </c>
      <c r="R45" s="120">
        <f>'Plan - Personalausgaben'!R45</f>
        <v>0</v>
      </c>
      <c r="S45" s="120">
        <f>'Plan - Personalausgaben'!S45</f>
        <v>0</v>
      </c>
      <c r="T45" s="120">
        <f>'Plan - Personalausgaben'!T45</f>
        <v>0</v>
      </c>
      <c r="U45" s="120">
        <f>'Plan - Personalausgaben'!U45</f>
        <v>0</v>
      </c>
      <c r="V45" s="120">
        <f>'Plan - Personalausgaben'!V45</f>
        <v>0</v>
      </c>
      <c r="W45" s="120">
        <f>'Plan - Personalausgaben'!W45</f>
        <v>0</v>
      </c>
      <c r="X45" s="120">
        <f>'Plan - Personalausgaben'!X45</f>
        <v>0</v>
      </c>
      <c r="Y45" s="122">
        <f>'Plan - Personalausgaben'!Y45</f>
        <v>0</v>
      </c>
      <c r="Z45" s="119">
        <f>'Plan - Personalausgaben'!Z45</f>
        <v>0</v>
      </c>
      <c r="AA45" s="120">
        <f>'Plan - Personalausgaben'!AA45</f>
        <v>0</v>
      </c>
      <c r="AB45" s="120">
        <f>'Plan - Personalausgaben'!AB45</f>
        <v>0</v>
      </c>
      <c r="AC45" s="122">
        <f>'Plan - Personalausgaben'!AC45</f>
        <v>0</v>
      </c>
      <c r="AD45" s="119">
        <f>'Plan - Personalausgaben'!AD45</f>
        <v>0</v>
      </c>
      <c r="AE45" s="120">
        <f>'Plan - Personalausgaben'!AE45</f>
        <v>0</v>
      </c>
      <c r="AF45" s="120">
        <f>'Plan - Personalausgaben'!AF45</f>
        <v>0</v>
      </c>
      <c r="AG45" s="122">
        <f>'Plan - Personalausgaben'!AG45</f>
        <v>0</v>
      </c>
      <c r="AH45" s="119">
        <f>'Plan - Personalausgaben'!AH45</f>
        <v>0</v>
      </c>
      <c r="AI45" s="120">
        <f>'Plan - Personalausgaben'!AI45</f>
        <v>0</v>
      </c>
      <c r="AJ45" s="120">
        <f>'Plan - Personalausgaben'!AJ45</f>
        <v>0</v>
      </c>
      <c r="AK45" s="121">
        <f>'Plan - Personalausgaben'!AK45</f>
        <v>0</v>
      </c>
      <c r="AL45" s="123">
        <f t="shared" si="2"/>
        <v>0</v>
      </c>
      <c r="AM45" s="120">
        <f t="shared" si="3"/>
        <v>0</v>
      </c>
      <c r="AN45" s="120">
        <f t="shared" si="4"/>
        <v>0</v>
      </c>
      <c r="AO45" s="120">
        <f t="shared" si="5"/>
        <v>0</v>
      </c>
      <c r="AP45" s="121">
        <f t="shared" si="6"/>
        <v>0</v>
      </c>
    </row>
    <row r="46" spans="1:42" s="108" customFormat="1" x14ac:dyDescent="0.25">
      <c r="A46" s="134" t="s">
        <v>107</v>
      </c>
      <c r="B46" s="129">
        <f>ROUND(B45*'Plan - Personalausgaben'!B46,2)</f>
        <v>0</v>
      </c>
      <c r="C46" s="130">
        <f>ROUND(C45*'Plan - Personalausgaben'!C46,2)</f>
        <v>0</v>
      </c>
      <c r="D46" s="130">
        <f>ROUND(D45*'Plan - Personalausgaben'!D46,2)</f>
        <v>0</v>
      </c>
      <c r="E46" s="130">
        <f>ROUND(E45*'Plan - Personalausgaben'!E46,2)</f>
        <v>0</v>
      </c>
      <c r="F46" s="130">
        <f>ROUND(F45*'Plan - Personalausgaben'!F46,2)</f>
        <v>0</v>
      </c>
      <c r="G46" s="130">
        <f>ROUND(G45*'Plan - Personalausgaben'!G46,2)</f>
        <v>0</v>
      </c>
      <c r="H46" s="130">
        <f>ROUND(H45*'Plan - Personalausgaben'!H46,2)</f>
        <v>0</v>
      </c>
      <c r="I46" s="130">
        <f>ROUND(I45*'Plan - Personalausgaben'!I46,2)</f>
        <v>0</v>
      </c>
      <c r="J46" s="130">
        <f>ROUND(J45*'Plan - Personalausgaben'!J46,2)</f>
        <v>0</v>
      </c>
      <c r="K46" s="130">
        <f>ROUND(K45*'Plan - Personalausgaben'!K46,2)</f>
        <v>0</v>
      </c>
      <c r="L46" s="130">
        <f>ROUND(L45*'Plan - Personalausgaben'!L46,2)</f>
        <v>0</v>
      </c>
      <c r="M46" s="140">
        <f>ROUND(M45*'Plan - Personalausgaben'!M46,2)</f>
        <v>0</v>
      </c>
      <c r="N46" s="129">
        <f>ROUND(N45*'Plan - Personalausgaben'!N46,2)</f>
        <v>0</v>
      </c>
      <c r="O46" s="130">
        <f>ROUND(O45*'Plan - Personalausgaben'!O46,2)</f>
        <v>0</v>
      </c>
      <c r="P46" s="130">
        <f>ROUND(P45*'Plan - Personalausgaben'!P46,2)</f>
        <v>0</v>
      </c>
      <c r="Q46" s="130">
        <f>ROUND(Q45*'Plan - Personalausgaben'!Q46,2)</f>
        <v>0</v>
      </c>
      <c r="R46" s="130">
        <f>ROUND(R45*'Plan - Personalausgaben'!R46,2)</f>
        <v>0</v>
      </c>
      <c r="S46" s="130">
        <f>ROUND(S45*'Plan - Personalausgaben'!S46,2)</f>
        <v>0</v>
      </c>
      <c r="T46" s="130">
        <f>ROUND(T45*'Plan - Personalausgaben'!T46,2)</f>
        <v>0</v>
      </c>
      <c r="U46" s="130">
        <f>ROUND(U45*'Plan - Personalausgaben'!U46,2)</f>
        <v>0</v>
      </c>
      <c r="V46" s="130">
        <f>ROUND(V45*'Plan - Personalausgaben'!V46,2)</f>
        <v>0</v>
      </c>
      <c r="W46" s="130">
        <f>ROUND(W45*'Plan - Personalausgaben'!W46,2)</f>
        <v>0</v>
      </c>
      <c r="X46" s="130">
        <f>ROUND(X45*'Plan - Personalausgaben'!X46,2)</f>
        <v>0</v>
      </c>
      <c r="Y46" s="140">
        <f>ROUND(Y45*'Plan - Personalausgaben'!Y46,2)</f>
        <v>0</v>
      </c>
      <c r="Z46" s="129">
        <f>ROUND(Z45*'Plan - Personalausgaben'!Z46,2)</f>
        <v>0</v>
      </c>
      <c r="AA46" s="130">
        <f>ROUND(AA45*'Plan - Personalausgaben'!AA46,2)</f>
        <v>0</v>
      </c>
      <c r="AB46" s="130">
        <f>ROUND(AB45*'Plan - Personalausgaben'!AB46,2)</f>
        <v>0</v>
      </c>
      <c r="AC46" s="140">
        <f>ROUND(AC45*'Plan - Personalausgaben'!AC46,2)</f>
        <v>0</v>
      </c>
      <c r="AD46" s="129">
        <f>ROUND(AD45*'Plan - Personalausgaben'!AD46,2)</f>
        <v>0</v>
      </c>
      <c r="AE46" s="130">
        <f>ROUND(AE45*'Plan - Personalausgaben'!AE46,2)</f>
        <v>0</v>
      </c>
      <c r="AF46" s="130">
        <f>ROUND(AF45*'Plan - Personalausgaben'!AF46,2)</f>
        <v>0</v>
      </c>
      <c r="AG46" s="140">
        <f>ROUND(AG45*'Plan - Personalausgaben'!AG46,2)</f>
        <v>0</v>
      </c>
      <c r="AH46" s="129">
        <f>ROUND(AH45*'Plan - Personalausgaben'!AH46,2)</f>
        <v>0</v>
      </c>
      <c r="AI46" s="130">
        <f>ROUND(AI45*'Plan - Personalausgaben'!AI46,2)</f>
        <v>0</v>
      </c>
      <c r="AJ46" s="130">
        <f>ROUND(AJ45*'Plan - Personalausgaben'!AJ46,2)</f>
        <v>0</v>
      </c>
      <c r="AK46" s="131">
        <f>ROUND(AK45*'Plan - Personalausgaben'!AK46,2)</f>
        <v>0</v>
      </c>
      <c r="AL46" s="136">
        <f t="shared" si="2"/>
        <v>0</v>
      </c>
      <c r="AM46" s="130">
        <f t="shared" si="3"/>
        <v>0</v>
      </c>
      <c r="AN46" s="130">
        <f t="shared" si="4"/>
        <v>0</v>
      </c>
      <c r="AO46" s="130">
        <f t="shared" si="5"/>
        <v>0</v>
      </c>
      <c r="AP46" s="131">
        <f t="shared" si="6"/>
        <v>0</v>
      </c>
    </row>
    <row r="47" spans="1:42" s="108" customFormat="1" x14ac:dyDescent="0.25">
      <c r="A47" s="134" t="s">
        <v>108</v>
      </c>
      <c r="B47" s="129">
        <f>ROUND(B45*'Plan - Personalausgaben'!B47,2)</f>
        <v>0</v>
      </c>
      <c r="C47" s="130">
        <f>ROUND(C45*'Plan - Personalausgaben'!C47,2)</f>
        <v>0</v>
      </c>
      <c r="D47" s="130">
        <f>ROUND(D45*'Plan - Personalausgaben'!D47,2)</f>
        <v>0</v>
      </c>
      <c r="E47" s="130">
        <f>ROUND(E45*'Plan - Personalausgaben'!E47,2)</f>
        <v>0</v>
      </c>
      <c r="F47" s="130">
        <f>ROUND(F45*'Plan - Personalausgaben'!F47,2)</f>
        <v>0</v>
      </c>
      <c r="G47" s="130">
        <f>ROUND(G45*'Plan - Personalausgaben'!G47,2)</f>
        <v>0</v>
      </c>
      <c r="H47" s="130">
        <f>ROUND(H45*'Plan - Personalausgaben'!H47,2)</f>
        <v>0</v>
      </c>
      <c r="I47" s="130">
        <f>ROUND(I45*'Plan - Personalausgaben'!I47,2)</f>
        <v>0</v>
      </c>
      <c r="J47" s="130">
        <f>ROUND(J45*'Plan - Personalausgaben'!J47,2)</f>
        <v>0</v>
      </c>
      <c r="K47" s="130">
        <f>ROUND(K45*'Plan - Personalausgaben'!K47,2)</f>
        <v>0</v>
      </c>
      <c r="L47" s="130">
        <f>ROUND(L45*'Plan - Personalausgaben'!L47,2)</f>
        <v>0</v>
      </c>
      <c r="M47" s="140">
        <f>ROUND(M45*'Plan - Personalausgaben'!M47,2)</f>
        <v>0</v>
      </c>
      <c r="N47" s="129">
        <f>ROUND(N45*'Plan - Personalausgaben'!N47,2)</f>
        <v>0</v>
      </c>
      <c r="O47" s="130">
        <f>ROUND(O45*'Plan - Personalausgaben'!O47,2)</f>
        <v>0</v>
      </c>
      <c r="P47" s="130">
        <f>ROUND(P45*'Plan - Personalausgaben'!P47,2)</f>
        <v>0</v>
      </c>
      <c r="Q47" s="130">
        <f>ROUND(Q45*'Plan - Personalausgaben'!Q47,2)</f>
        <v>0</v>
      </c>
      <c r="R47" s="130">
        <f>ROUND(R45*'Plan - Personalausgaben'!R47,2)</f>
        <v>0</v>
      </c>
      <c r="S47" s="130">
        <f>ROUND(S45*'Plan - Personalausgaben'!S47,2)</f>
        <v>0</v>
      </c>
      <c r="T47" s="130">
        <f>ROUND(T45*'Plan - Personalausgaben'!T47,2)</f>
        <v>0</v>
      </c>
      <c r="U47" s="130">
        <f>ROUND(U45*'Plan - Personalausgaben'!U47,2)</f>
        <v>0</v>
      </c>
      <c r="V47" s="130">
        <f>ROUND(V45*'Plan - Personalausgaben'!V47,2)</f>
        <v>0</v>
      </c>
      <c r="W47" s="130">
        <f>ROUND(W45*'Plan - Personalausgaben'!W47,2)</f>
        <v>0</v>
      </c>
      <c r="X47" s="130">
        <f>ROUND(X45*'Plan - Personalausgaben'!X47,2)</f>
        <v>0</v>
      </c>
      <c r="Y47" s="140">
        <f>ROUND(Y45*'Plan - Personalausgaben'!Y47,2)</f>
        <v>0</v>
      </c>
      <c r="Z47" s="129">
        <f>ROUND(Z45*'Plan - Personalausgaben'!Z47,2)</f>
        <v>0</v>
      </c>
      <c r="AA47" s="130">
        <f>ROUND(AA45*'Plan - Personalausgaben'!AA47,2)</f>
        <v>0</v>
      </c>
      <c r="AB47" s="130">
        <f>ROUND(AB45*'Plan - Personalausgaben'!AB47,2)</f>
        <v>0</v>
      </c>
      <c r="AC47" s="140">
        <f>ROUND(AC45*'Plan - Personalausgaben'!AC47,2)</f>
        <v>0</v>
      </c>
      <c r="AD47" s="129">
        <f>ROUND(AD45*'Plan - Personalausgaben'!AD47,2)</f>
        <v>0</v>
      </c>
      <c r="AE47" s="130">
        <f>ROUND(AE45*'Plan - Personalausgaben'!AE47,2)</f>
        <v>0</v>
      </c>
      <c r="AF47" s="130">
        <f>ROUND(AF45*'Plan - Personalausgaben'!AF47,2)</f>
        <v>0</v>
      </c>
      <c r="AG47" s="140">
        <f>ROUND(AG45*'Plan - Personalausgaben'!AG47,2)</f>
        <v>0</v>
      </c>
      <c r="AH47" s="129">
        <f>ROUND(AH45*'Plan - Personalausgaben'!AH47,2)</f>
        <v>0</v>
      </c>
      <c r="AI47" s="130">
        <f>ROUND(AI45*'Plan - Personalausgaben'!AI47,2)</f>
        <v>0</v>
      </c>
      <c r="AJ47" s="130">
        <f>ROUND(AJ45*'Plan - Personalausgaben'!AJ47,2)</f>
        <v>0</v>
      </c>
      <c r="AK47" s="131">
        <f>ROUND(AK45*'Plan - Personalausgaben'!AK47,2)</f>
        <v>0</v>
      </c>
      <c r="AL47" s="136">
        <f t="shared" si="2"/>
        <v>0</v>
      </c>
      <c r="AM47" s="130">
        <f t="shared" si="3"/>
        <v>0</v>
      </c>
      <c r="AN47" s="130">
        <f t="shared" si="4"/>
        <v>0</v>
      </c>
      <c r="AO47" s="130">
        <f t="shared" si="5"/>
        <v>0</v>
      </c>
      <c r="AP47" s="131">
        <f t="shared" si="6"/>
        <v>0</v>
      </c>
    </row>
    <row r="48" spans="1:42" s="108" customFormat="1" ht="13.5" thickBot="1" x14ac:dyDescent="0.3">
      <c r="A48" s="147" t="s">
        <v>109</v>
      </c>
      <c r="B48" s="148">
        <f t="shared" ref="B48:AK48" si="16">B45-B46-B47</f>
        <v>0</v>
      </c>
      <c r="C48" s="149">
        <f t="shared" si="16"/>
        <v>0</v>
      </c>
      <c r="D48" s="149">
        <f t="shared" si="16"/>
        <v>0</v>
      </c>
      <c r="E48" s="149">
        <f t="shared" si="16"/>
        <v>0</v>
      </c>
      <c r="F48" s="149">
        <f t="shared" si="16"/>
        <v>0</v>
      </c>
      <c r="G48" s="149">
        <f t="shared" si="16"/>
        <v>0</v>
      </c>
      <c r="H48" s="149">
        <f t="shared" si="16"/>
        <v>0</v>
      </c>
      <c r="I48" s="149">
        <f t="shared" si="16"/>
        <v>0</v>
      </c>
      <c r="J48" s="149">
        <f t="shared" si="16"/>
        <v>0</v>
      </c>
      <c r="K48" s="149">
        <f t="shared" si="16"/>
        <v>0</v>
      </c>
      <c r="L48" s="149">
        <f t="shared" si="16"/>
        <v>0</v>
      </c>
      <c r="M48" s="150">
        <f t="shared" si="16"/>
        <v>0</v>
      </c>
      <c r="N48" s="148">
        <f t="shared" si="16"/>
        <v>0</v>
      </c>
      <c r="O48" s="149">
        <f t="shared" si="16"/>
        <v>0</v>
      </c>
      <c r="P48" s="149">
        <f t="shared" si="16"/>
        <v>0</v>
      </c>
      <c r="Q48" s="149">
        <f t="shared" si="16"/>
        <v>0</v>
      </c>
      <c r="R48" s="149">
        <f t="shared" si="16"/>
        <v>0</v>
      </c>
      <c r="S48" s="149">
        <f t="shared" si="16"/>
        <v>0</v>
      </c>
      <c r="T48" s="149">
        <f t="shared" si="16"/>
        <v>0</v>
      </c>
      <c r="U48" s="149">
        <f t="shared" si="16"/>
        <v>0</v>
      </c>
      <c r="V48" s="149">
        <f t="shared" si="16"/>
        <v>0</v>
      </c>
      <c r="W48" s="149">
        <f t="shared" si="16"/>
        <v>0</v>
      </c>
      <c r="X48" s="149">
        <f t="shared" si="16"/>
        <v>0</v>
      </c>
      <c r="Y48" s="150">
        <f t="shared" si="16"/>
        <v>0</v>
      </c>
      <c r="Z48" s="148">
        <f t="shared" si="16"/>
        <v>0</v>
      </c>
      <c r="AA48" s="149">
        <f t="shared" si="16"/>
        <v>0</v>
      </c>
      <c r="AB48" s="149">
        <f t="shared" si="16"/>
        <v>0</v>
      </c>
      <c r="AC48" s="150">
        <f t="shared" si="16"/>
        <v>0</v>
      </c>
      <c r="AD48" s="148">
        <f t="shared" si="16"/>
        <v>0</v>
      </c>
      <c r="AE48" s="149">
        <f t="shared" si="16"/>
        <v>0</v>
      </c>
      <c r="AF48" s="149">
        <f t="shared" si="16"/>
        <v>0</v>
      </c>
      <c r="AG48" s="150">
        <f t="shared" si="16"/>
        <v>0</v>
      </c>
      <c r="AH48" s="148">
        <f t="shared" si="16"/>
        <v>0</v>
      </c>
      <c r="AI48" s="149">
        <f t="shared" si="16"/>
        <v>0</v>
      </c>
      <c r="AJ48" s="149">
        <f t="shared" si="16"/>
        <v>0</v>
      </c>
      <c r="AK48" s="151">
        <f t="shared" si="16"/>
        <v>0</v>
      </c>
      <c r="AL48" s="152">
        <f t="shared" si="2"/>
        <v>0</v>
      </c>
      <c r="AM48" s="149">
        <f t="shared" si="3"/>
        <v>0</v>
      </c>
      <c r="AN48" s="149">
        <f t="shared" si="4"/>
        <v>0</v>
      </c>
      <c r="AO48" s="149">
        <f t="shared" si="5"/>
        <v>0</v>
      </c>
      <c r="AP48" s="151">
        <f t="shared" si="6"/>
        <v>0</v>
      </c>
    </row>
    <row r="49" spans="1:42" s="108" customFormat="1" x14ac:dyDescent="0.25">
      <c r="A49" s="155" t="s">
        <v>106</v>
      </c>
      <c r="B49" s="157">
        <f>B9+B13+B17+B21+B25+B29+B33+B37+B41+B45</f>
        <v>0</v>
      </c>
      <c r="C49" s="153">
        <f t="shared" ref="C49:AP52" si="17">C9+C13+C17+C21+C25+C29+C33+C37+C41+C45</f>
        <v>0</v>
      </c>
      <c r="D49" s="153">
        <f t="shared" si="17"/>
        <v>0</v>
      </c>
      <c r="E49" s="153">
        <f t="shared" si="17"/>
        <v>0</v>
      </c>
      <c r="F49" s="153">
        <f t="shared" si="17"/>
        <v>0</v>
      </c>
      <c r="G49" s="153">
        <f t="shared" si="17"/>
        <v>0</v>
      </c>
      <c r="H49" s="153">
        <f t="shared" si="17"/>
        <v>0</v>
      </c>
      <c r="I49" s="153">
        <f t="shared" si="17"/>
        <v>0</v>
      </c>
      <c r="J49" s="153">
        <f t="shared" si="17"/>
        <v>0</v>
      </c>
      <c r="K49" s="153">
        <f t="shared" si="17"/>
        <v>0</v>
      </c>
      <c r="L49" s="153">
        <f t="shared" si="17"/>
        <v>0</v>
      </c>
      <c r="M49" s="154">
        <f t="shared" si="17"/>
        <v>0</v>
      </c>
      <c r="N49" s="157">
        <f t="shared" si="17"/>
        <v>0</v>
      </c>
      <c r="O49" s="153">
        <f t="shared" si="17"/>
        <v>0</v>
      </c>
      <c r="P49" s="153">
        <f t="shared" si="17"/>
        <v>0</v>
      </c>
      <c r="Q49" s="153">
        <f t="shared" si="17"/>
        <v>0</v>
      </c>
      <c r="R49" s="153">
        <f t="shared" si="17"/>
        <v>0</v>
      </c>
      <c r="S49" s="153">
        <f t="shared" si="17"/>
        <v>0</v>
      </c>
      <c r="T49" s="153">
        <f t="shared" si="17"/>
        <v>0</v>
      </c>
      <c r="U49" s="153">
        <f t="shared" si="17"/>
        <v>0</v>
      </c>
      <c r="V49" s="153">
        <f t="shared" si="17"/>
        <v>0</v>
      </c>
      <c r="W49" s="153">
        <f t="shared" si="17"/>
        <v>0</v>
      </c>
      <c r="X49" s="153">
        <f t="shared" si="17"/>
        <v>0</v>
      </c>
      <c r="Y49" s="154">
        <f t="shared" si="17"/>
        <v>0</v>
      </c>
      <c r="Z49" s="157">
        <f t="shared" si="17"/>
        <v>0</v>
      </c>
      <c r="AA49" s="153">
        <f t="shared" si="17"/>
        <v>0</v>
      </c>
      <c r="AB49" s="153">
        <f t="shared" si="17"/>
        <v>0</v>
      </c>
      <c r="AC49" s="154">
        <f t="shared" si="17"/>
        <v>0</v>
      </c>
      <c r="AD49" s="157">
        <f t="shared" si="17"/>
        <v>0</v>
      </c>
      <c r="AE49" s="153">
        <f t="shared" si="17"/>
        <v>0</v>
      </c>
      <c r="AF49" s="153">
        <f t="shared" si="17"/>
        <v>0</v>
      </c>
      <c r="AG49" s="154">
        <f t="shared" si="17"/>
        <v>0</v>
      </c>
      <c r="AH49" s="157">
        <f t="shared" si="17"/>
        <v>0</v>
      </c>
      <c r="AI49" s="153">
        <f t="shared" si="17"/>
        <v>0</v>
      </c>
      <c r="AJ49" s="153">
        <f t="shared" si="17"/>
        <v>0</v>
      </c>
      <c r="AK49" s="154">
        <f t="shared" si="17"/>
        <v>0</v>
      </c>
      <c r="AL49" s="157">
        <f t="shared" si="17"/>
        <v>0</v>
      </c>
      <c r="AM49" s="153">
        <f t="shared" si="17"/>
        <v>0</v>
      </c>
      <c r="AN49" s="153">
        <f t="shared" si="17"/>
        <v>0</v>
      </c>
      <c r="AO49" s="153">
        <f t="shared" si="17"/>
        <v>0</v>
      </c>
      <c r="AP49" s="154">
        <f t="shared" si="17"/>
        <v>0</v>
      </c>
    </row>
    <row r="50" spans="1:42" s="108" customFormat="1" x14ac:dyDescent="0.25">
      <c r="A50" s="124" t="s">
        <v>107</v>
      </c>
      <c r="B50" s="129">
        <f>B10+B14+B18+B22+B26+B30+B34+B38+B42+B46</f>
        <v>0</v>
      </c>
      <c r="C50" s="130">
        <f t="shared" ref="C50:Q50" si="18">C10+C14+C18+C22+C26+C30+C34+C38+C42+C46</f>
        <v>0</v>
      </c>
      <c r="D50" s="130">
        <f t="shared" si="18"/>
        <v>0</v>
      </c>
      <c r="E50" s="130">
        <f t="shared" si="18"/>
        <v>0</v>
      </c>
      <c r="F50" s="130">
        <f t="shared" si="18"/>
        <v>0</v>
      </c>
      <c r="G50" s="130">
        <f t="shared" si="18"/>
        <v>0</v>
      </c>
      <c r="H50" s="130">
        <f t="shared" si="18"/>
        <v>0</v>
      </c>
      <c r="I50" s="130">
        <f t="shared" si="18"/>
        <v>0</v>
      </c>
      <c r="J50" s="130">
        <f t="shared" si="18"/>
        <v>0</v>
      </c>
      <c r="K50" s="130">
        <f t="shared" si="18"/>
        <v>0</v>
      </c>
      <c r="L50" s="130">
        <f t="shared" si="18"/>
        <v>0</v>
      </c>
      <c r="M50" s="131">
        <f t="shared" si="18"/>
        <v>0</v>
      </c>
      <c r="N50" s="129">
        <f t="shared" si="18"/>
        <v>0</v>
      </c>
      <c r="O50" s="130">
        <f t="shared" si="18"/>
        <v>0</v>
      </c>
      <c r="P50" s="130">
        <f t="shared" si="18"/>
        <v>0</v>
      </c>
      <c r="Q50" s="130">
        <f t="shared" si="18"/>
        <v>0</v>
      </c>
      <c r="R50" s="130">
        <f t="shared" si="17"/>
        <v>0</v>
      </c>
      <c r="S50" s="130">
        <f t="shared" si="17"/>
        <v>0</v>
      </c>
      <c r="T50" s="130">
        <f t="shared" si="17"/>
        <v>0</v>
      </c>
      <c r="U50" s="130">
        <f t="shared" si="17"/>
        <v>0</v>
      </c>
      <c r="V50" s="130">
        <f t="shared" si="17"/>
        <v>0</v>
      </c>
      <c r="W50" s="130">
        <f t="shared" si="17"/>
        <v>0</v>
      </c>
      <c r="X50" s="130">
        <f t="shared" si="17"/>
        <v>0</v>
      </c>
      <c r="Y50" s="131">
        <f t="shared" si="17"/>
        <v>0</v>
      </c>
      <c r="Z50" s="129">
        <f t="shared" si="17"/>
        <v>0</v>
      </c>
      <c r="AA50" s="130">
        <f t="shared" si="17"/>
        <v>0</v>
      </c>
      <c r="AB50" s="130">
        <f t="shared" si="17"/>
        <v>0</v>
      </c>
      <c r="AC50" s="131">
        <f t="shared" si="17"/>
        <v>0</v>
      </c>
      <c r="AD50" s="129">
        <f t="shared" si="17"/>
        <v>0</v>
      </c>
      <c r="AE50" s="130">
        <f t="shared" si="17"/>
        <v>0</v>
      </c>
      <c r="AF50" s="130">
        <f t="shared" si="17"/>
        <v>0</v>
      </c>
      <c r="AG50" s="131">
        <f t="shared" si="17"/>
        <v>0</v>
      </c>
      <c r="AH50" s="129">
        <f t="shared" si="17"/>
        <v>0</v>
      </c>
      <c r="AI50" s="130">
        <f t="shared" si="17"/>
        <v>0</v>
      </c>
      <c r="AJ50" s="130">
        <f t="shared" si="17"/>
        <v>0</v>
      </c>
      <c r="AK50" s="131">
        <f t="shared" si="17"/>
        <v>0</v>
      </c>
      <c r="AL50" s="129">
        <f t="shared" si="17"/>
        <v>0</v>
      </c>
      <c r="AM50" s="130">
        <f t="shared" si="17"/>
        <v>0</v>
      </c>
      <c r="AN50" s="130">
        <f t="shared" si="17"/>
        <v>0</v>
      </c>
      <c r="AO50" s="130">
        <f t="shared" si="17"/>
        <v>0</v>
      </c>
      <c r="AP50" s="131">
        <f t="shared" si="17"/>
        <v>0</v>
      </c>
    </row>
    <row r="51" spans="1:42" s="108" customFormat="1" x14ac:dyDescent="0.25">
      <c r="A51" s="124" t="s">
        <v>108</v>
      </c>
      <c r="B51" s="129">
        <f>B11+B15+B19+B23+B27+B31+B35+B39+B43+B47</f>
        <v>0</v>
      </c>
      <c r="C51" s="130">
        <f t="shared" si="17"/>
        <v>0</v>
      </c>
      <c r="D51" s="130">
        <f t="shared" si="17"/>
        <v>0</v>
      </c>
      <c r="E51" s="130">
        <f t="shared" si="17"/>
        <v>0</v>
      </c>
      <c r="F51" s="130">
        <f t="shared" si="17"/>
        <v>0</v>
      </c>
      <c r="G51" s="130">
        <f t="shared" si="17"/>
        <v>0</v>
      </c>
      <c r="H51" s="130">
        <f t="shared" si="17"/>
        <v>0</v>
      </c>
      <c r="I51" s="130">
        <f t="shared" si="17"/>
        <v>0</v>
      </c>
      <c r="J51" s="130">
        <f t="shared" si="17"/>
        <v>0</v>
      </c>
      <c r="K51" s="130">
        <f t="shared" si="17"/>
        <v>0</v>
      </c>
      <c r="L51" s="130">
        <f t="shared" si="17"/>
        <v>0</v>
      </c>
      <c r="M51" s="131">
        <f t="shared" si="17"/>
        <v>0</v>
      </c>
      <c r="N51" s="129">
        <f t="shared" si="17"/>
        <v>0</v>
      </c>
      <c r="O51" s="130">
        <f t="shared" si="17"/>
        <v>0</v>
      </c>
      <c r="P51" s="130">
        <f t="shared" si="17"/>
        <v>0</v>
      </c>
      <c r="Q51" s="130">
        <f t="shared" si="17"/>
        <v>0</v>
      </c>
      <c r="R51" s="130">
        <f t="shared" si="17"/>
        <v>0</v>
      </c>
      <c r="S51" s="130">
        <f t="shared" si="17"/>
        <v>0</v>
      </c>
      <c r="T51" s="130">
        <f t="shared" si="17"/>
        <v>0</v>
      </c>
      <c r="U51" s="130">
        <f t="shared" si="17"/>
        <v>0</v>
      </c>
      <c r="V51" s="130">
        <f t="shared" si="17"/>
        <v>0</v>
      </c>
      <c r="W51" s="130">
        <f t="shared" si="17"/>
        <v>0</v>
      </c>
      <c r="X51" s="130">
        <f t="shared" si="17"/>
        <v>0</v>
      </c>
      <c r="Y51" s="131">
        <f t="shared" si="17"/>
        <v>0</v>
      </c>
      <c r="Z51" s="129">
        <f t="shared" si="17"/>
        <v>0</v>
      </c>
      <c r="AA51" s="130">
        <f t="shared" si="17"/>
        <v>0</v>
      </c>
      <c r="AB51" s="130">
        <f t="shared" si="17"/>
        <v>0</v>
      </c>
      <c r="AC51" s="131">
        <f t="shared" si="17"/>
        <v>0</v>
      </c>
      <c r="AD51" s="129">
        <f t="shared" si="17"/>
        <v>0</v>
      </c>
      <c r="AE51" s="130">
        <f t="shared" si="17"/>
        <v>0</v>
      </c>
      <c r="AF51" s="130">
        <f t="shared" si="17"/>
        <v>0</v>
      </c>
      <c r="AG51" s="131">
        <f t="shared" si="17"/>
        <v>0</v>
      </c>
      <c r="AH51" s="129">
        <f t="shared" si="17"/>
        <v>0</v>
      </c>
      <c r="AI51" s="130">
        <f t="shared" si="17"/>
        <v>0</v>
      </c>
      <c r="AJ51" s="130">
        <f t="shared" si="17"/>
        <v>0</v>
      </c>
      <c r="AK51" s="131">
        <f t="shared" si="17"/>
        <v>0</v>
      </c>
      <c r="AL51" s="129">
        <f t="shared" si="17"/>
        <v>0</v>
      </c>
      <c r="AM51" s="130">
        <f t="shared" si="17"/>
        <v>0</v>
      </c>
      <c r="AN51" s="130">
        <f t="shared" si="17"/>
        <v>0</v>
      </c>
      <c r="AO51" s="130">
        <f t="shared" si="17"/>
        <v>0</v>
      </c>
      <c r="AP51" s="131">
        <f t="shared" si="17"/>
        <v>0</v>
      </c>
    </row>
    <row r="52" spans="1:42" s="108" customFormat="1" ht="13.5" thickBot="1" x14ac:dyDescent="0.3">
      <c r="A52" s="156" t="s">
        <v>109</v>
      </c>
      <c r="B52" s="137">
        <f>B12+B16+B20+B24+B28+B32+B36+B40+B44+B48</f>
        <v>0</v>
      </c>
      <c r="C52" s="138">
        <f t="shared" si="17"/>
        <v>0</v>
      </c>
      <c r="D52" s="138">
        <f t="shared" si="17"/>
        <v>0</v>
      </c>
      <c r="E52" s="138">
        <f t="shared" si="17"/>
        <v>0</v>
      </c>
      <c r="F52" s="138">
        <f t="shared" si="17"/>
        <v>0</v>
      </c>
      <c r="G52" s="138">
        <f t="shared" si="17"/>
        <v>0</v>
      </c>
      <c r="H52" s="138">
        <f t="shared" si="17"/>
        <v>0</v>
      </c>
      <c r="I52" s="138">
        <f t="shared" si="17"/>
        <v>0</v>
      </c>
      <c r="J52" s="138">
        <f t="shared" si="17"/>
        <v>0</v>
      </c>
      <c r="K52" s="138">
        <f t="shared" si="17"/>
        <v>0</v>
      </c>
      <c r="L52" s="138">
        <f t="shared" si="17"/>
        <v>0</v>
      </c>
      <c r="M52" s="139">
        <f t="shared" si="17"/>
        <v>0</v>
      </c>
      <c r="N52" s="137">
        <f t="shared" si="17"/>
        <v>0</v>
      </c>
      <c r="O52" s="138">
        <f t="shared" si="17"/>
        <v>0</v>
      </c>
      <c r="P52" s="138">
        <f t="shared" si="17"/>
        <v>0</v>
      </c>
      <c r="Q52" s="138">
        <f t="shared" si="17"/>
        <v>0</v>
      </c>
      <c r="R52" s="138">
        <f t="shared" si="17"/>
        <v>0</v>
      </c>
      <c r="S52" s="138">
        <f t="shared" si="17"/>
        <v>0</v>
      </c>
      <c r="T52" s="138">
        <f t="shared" si="17"/>
        <v>0</v>
      </c>
      <c r="U52" s="138">
        <f t="shared" si="17"/>
        <v>0</v>
      </c>
      <c r="V52" s="138">
        <f t="shared" si="17"/>
        <v>0</v>
      </c>
      <c r="W52" s="138">
        <f t="shared" si="17"/>
        <v>0</v>
      </c>
      <c r="X52" s="138">
        <f t="shared" si="17"/>
        <v>0</v>
      </c>
      <c r="Y52" s="139">
        <f t="shared" si="17"/>
        <v>0</v>
      </c>
      <c r="Z52" s="137">
        <f t="shared" si="17"/>
        <v>0</v>
      </c>
      <c r="AA52" s="138">
        <f t="shared" si="17"/>
        <v>0</v>
      </c>
      <c r="AB52" s="138">
        <f t="shared" si="17"/>
        <v>0</v>
      </c>
      <c r="AC52" s="139">
        <f t="shared" si="17"/>
        <v>0</v>
      </c>
      <c r="AD52" s="137">
        <f t="shared" si="17"/>
        <v>0</v>
      </c>
      <c r="AE52" s="138">
        <f t="shared" si="17"/>
        <v>0</v>
      </c>
      <c r="AF52" s="138">
        <f t="shared" si="17"/>
        <v>0</v>
      </c>
      <c r="AG52" s="139">
        <f t="shared" si="17"/>
        <v>0</v>
      </c>
      <c r="AH52" s="137">
        <f t="shared" si="17"/>
        <v>0</v>
      </c>
      <c r="AI52" s="138">
        <f t="shared" si="17"/>
        <v>0</v>
      </c>
      <c r="AJ52" s="138">
        <f t="shared" si="17"/>
        <v>0</v>
      </c>
      <c r="AK52" s="139">
        <f t="shared" si="17"/>
        <v>0</v>
      </c>
      <c r="AL52" s="137">
        <f t="shared" si="17"/>
        <v>0</v>
      </c>
      <c r="AM52" s="138">
        <f t="shared" si="17"/>
        <v>0</v>
      </c>
      <c r="AN52" s="138">
        <f t="shared" si="17"/>
        <v>0</v>
      </c>
      <c r="AO52" s="138">
        <f t="shared" si="17"/>
        <v>0</v>
      </c>
      <c r="AP52" s="139">
        <f t="shared" si="17"/>
        <v>0</v>
      </c>
    </row>
    <row r="53" spans="1:42" s="108" customFormat="1" x14ac:dyDescent="0.25">
      <c r="A53" s="109" t="s">
        <v>101</v>
      </c>
      <c r="B53" s="110"/>
      <c r="C53" s="111"/>
      <c r="D53" s="111"/>
      <c r="E53" s="111"/>
      <c r="F53" s="111"/>
      <c r="G53" s="111"/>
      <c r="H53" s="111"/>
      <c r="I53" s="111"/>
      <c r="J53" s="111"/>
      <c r="K53" s="111"/>
      <c r="L53" s="111"/>
      <c r="M53" s="113"/>
      <c r="N53" s="110"/>
      <c r="O53" s="111"/>
      <c r="P53" s="111"/>
      <c r="Q53" s="111"/>
      <c r="R53" s="111"/>
      <c r="S53" s="111"/>
      <c r="T53" s="111"/>
      <c r="U53" s="111"/>
      <c r="V53" s="111"/>
      <c r="W53" s="111"/>
      <c r="X53" s="111"/>
      <c r="Y53" s="113"/>
      <c r="Z53" s="110"/>
      <c r="AA53" s="111"/>
      <c r="AB53" s="111"/>
      <c r="AC53" s="113"/>
      <c r="AD53" s="110"/>
      <c r="AE53" s="111"/>
      <c r="AF53" s="111"/>
      <c r="AG53" s="113"/>
      <c r="AH53" s="110"/>
      <c r="AI53" s="111"/>
      <c r="AJ53" s="111"/>
      <c r="AK53" s="112"/>
      <c r="AL53" s="114"/>
      <c r="AM53" s="111"/>
      <c r="AN53" s="111"/>
      <c r="AO53" s="111"/>
      <c r="AP53" s="112"/>
    </row>
    <row r="54" spans="1:42" s="108" customFormat="1" x14ac:dyDescent="0.25">
      <c r="A54" s="118" t="s">
        <v>99</v>
      </c>
      <c r="B54" s="119">
        <f>'Plan - Personalausgaben'!B54</f>
        <v>0</v>
      </c>
      <c r="C54" s="120">
        <f>'Plan - Personalausgaben'!C54</f>
        <v>0</v>
      </c>
      <c r="D54" s="120">
        <f>'Plan - Personalausgaben'!D54</f>
        <v>0</v>
      </c>
      <c r="E54" s="120">
        <f>'Plan - Personalausgaben'!E54</f>
        <v>0</v>
      </c>
      <c r="F54" s="120">
        <f>'Plan - Personalausgaben'!F54</f>
        <v>0</v>
      </c>
      <c r="G54" s="120">
        <f>'Plan - Personalausgaben'!G54</f>
        <v>0</v>
      </c>
      <c r="H54" s="120">
        <f>'Plan - Personalausgaben'!H54</f>
        <v>0</v>
      </c>
      <c r="I54" s="120">
        <f>'Plan - Personalausgaben'!I54</f>
        <v>0</v>
      </c>
      <c r="J54" s="120">
        <f>'Plan - Personalausgaben'!J54</f>
        <v>0</v>
      </c>
      <c r="K54" s="120">
        <f>'Plan - Personalausgaben'!K54</f>
        <v>0</v>
      </c>
      <c r="L54" s="120">
        <f>'Plan - Personalausgaben'!L54</f>
        <v>0</v>
      </c>
      <c r="M54" s="122">
        <f>'Plan - Personalausgaben'!M54</f>
        <v>0</v>
      </c>
      <c r="N54" s="119">
        <f>'Plan - Personalausgaben'!N54</f>
        <v>0</v>
      </c>
      <c r="O54" s="120">
        <f>'Plan - Personalausgaben'!O54</f>
        <v>0</v>
      </c>
      <c r="P54" s="120">
        <f>'Plan - Personalausgaben'!P54</f>
        <v>0</v>
      </c>
      <c r="Q54" s="120">
        <f>'Plan - Personalausgaben'!Q54</f>
        <v>0</v>
      </c>
      <c r="R54" s="120">
        <f>'Plan - Personalausgaben'!R54</f>
        <v>0</v>
      </c>
      <c r="S54" s="120">
        <f>'Plan - Personalausgaben'!S54</f>
        <v>0</v>
      </c>
      <c r="T54" s="120">
        <f>'Plan - Personalausgaben'!T54</f>
        <v>0</v>
      </c>
      <c r="U54" s="120">
        <f>'Plan - Personalausgaben'!U54</f>
        <v>0</v>
      </c>
      <c r="V54" s="120">
        <f>'Plan - Personalausgaben'!V54</f>
        <v>0</v>
      </c>
      <c r="W54" s="120">
        <f>'Plan - Personalausgaben'!W54</f>
        <v>0</v>
      </c>
      <c r="X54" s="120">
        <f>'Plan - Personalausgaben'!X54</f>
        <v>0</v>
      </c>
      <c r="Y54" s="122">
        <f>'Plan - Personalausgaben'!Y54</f>
        <v>0</v>
      </c>
      <c r="Z54" s="119">
        <f>'Plan - Personalausgaben'!Z54</f>
        <v>0</v>
      </c>
      <c r="AA54" s="120">
        <f>'Plan - Personalausgaben'!AA54</f>
        <v>0</v>
      </c>
      <c r="AB54" s="120">
        <f>'Plan - Personalausgaben'!AB54</f>
        <v>0</v>
      </c>
      <c r="AC54" s="122">
        <f>'Plan - Personalausgaben'!AC54</f>
        <v>0</v>
      </c>
      <c r="AD54" s="119">
        <f>'Plan - Personalausgaben'!AD54</f>
        <v>0</v>
      </c>
      <c r="AE54" s="120">
        <f>'Plan - Personalausgaben'!AE54</f>
        <v>0</v>
      </c>
      <c r="AF54" s="120">
        <f>'Plan - Personalausgaben'!AF54</f>
        <v>0</v>
      </c>
      <c r="AG54" s="122">
        <f>'Plan - Personalausgaben'!AG54</f>
        <v>0</v>
      </c>
      <c r="AH54" s="119">
        <f>'Plan - Personalausgaben'!AH54</f>
        <v>0</v>
      </c>
      <c r="AI54" s="120">
        <f>'Plan - Personalausgaben'!AI54</f>
        <v>0</v>
      </c>
      <c r="AJ54" s="120">
        <f>'Plan - Personalausgaben'!AJ54</f>
        <v>0</v>
      </c>
      <c r="AK54" s="121">
        <f>'Plan - Personalausgaben'!AK54</f>
        <v>0</v>
      </c>
      <c r="AL54" s="123">
        <f t="shared" ref="AL54:AL93" si="19">SUM(B54:M54)</f>
        <v>0</v>
      </c>
      <c r="AM54" s="120">
        <f t="shared" ref="AM54:AM93" si="20">SUM(N54:Y54)</f>
        <v>0</v>
      </c>
      <c r="AN54" s="120">
        <f t="shared" ref="AN54:AN93" si="21">SUM(Z54:AC54)</f>
        <v>0</v>
      </c>
      <c r="AO54" s="120">
        <f t="shared" ref="AO54:AO93" si="22">SUM(AD54:AG54)</f>
        <v>0</v>
      </c>
      <c r="AP54" s="121">
        <f t="shared" ref="AP54:AP93" si="23">SUM(AH54:AK54)</f>
        <v>0</v>
      </c>
    </row>
    <row r="55" spans="1:42" s="108" customFormat="1" x14ac:dyDescent="0.25">
      <c r="A55" s="124" t="s">
        <v>107</v>
      </c>
      <c r="B55" s="129">
        <f>ROUND(B54*'Plan - Personalausgaben'!B55,2)</f>
        <v>0</v>
      </c>
      <c r="C55" s="130">
        <f>ROUND(C54*'Plan - Personalausgaben'!C55,2)</f>
        <v>0</v>
      </c>
      <c r="D55" s="130">
        <f>ROUND(D54*'Plan - Personalausgaben'!D55,2)</f>
        <v>0</v>
      </c>
      <c r="E55" s="130">
        <f>ROUND(E54*'Plan - Personalausgaben'!E55,2)</f>
        <v>0</v>
      </c>
      <c r="F55" s="130">
        <f>ROUND(F54*'Plan - Personalausgaben'!F55,2)</f>
        <v>0</v>
      </c>
      <c r="G55" s="130">
        <f>ROUND(G54*'Plan - Personalausgaben'!G55,2)</f>
        <v>0</v>
      </c>
      <c r="H55" s="130">
        <f>ROUND(H54*'Plan - Personalausgaben'!H55,2)</f>
        <v>0</v>
      </c>
      <c r="I55" s="130">
        <f>ROUND(I54*'Plan - Personalausgaben'!I55,2)</f>
        <v>0</v>
      </c>
      <c r="J55" s="130">
        <f>ROUND(J54*'Plan - Personalausgaben'!J55,2)</f>
        <v>0</v>
      </c>
      <c r="K55" s="130">
        <f>ROUND(K54*'Plan - Personalausgaben'!K55,2)</f>
        <v>0</v>
      </c>
      <c r="L55" s="130">
        <f>ROUND(L54*'Plan - Personalausgaben'!L55,2)</f>
        <v>0</v>
      </c>
      <c r="M55" s="140">
        <f>ROUND(M54*'Plan - Personalausgaben'!M55,2)</f>
        <v>0</v>
      </c>
      <c r="N55" s="129">
        <f>ROUND(N54*'Plan - Personalausgaben'!N55,2)</f>
        <v>0</v>
      </c>
      <c r="O55" s="130">
        <f>ROUND(O54*'Plan - Personalausgaben'!O55,2)</f>
        <v>0</v>
      </c>
      <c r="P55" s="130">
        <f>ROUND(P54*'Plan - Personalausgaben'!P55,2)</f>
        <v>0</v>
      </c>
      <c r="Q55" s="130">
        <f>ROUND(Q54*'Plan - Personalausgaben'!Q55,2)</f>
        <v>0</v>
      </c>
      <c r="R55" s="130">
        <f>ROUND(R54*'Plan - Personalausgaben'!R55,2)</f>
        <v>0</v>
      </c>
      <c r="S55" s="130">
        <f>ROUND(S54*'Plan - Personalausgaben'!S55,2)</f>
        <v>0</v>
      </c>
      <c r="T55" s="130">
        <f>ROUND(T54*'Plan - Personalausgaben'!T55,2)</f>
        <v>0</v>
      </c>
      <c r="U55" s="130">
        <f>ROUND(U54*'Plan - Personalausgaben'!U55,2)</f>
        <v>0</v>
      </c>
      <c r="V55" s="130">
        <f>ROUND(V54*'Plan - Personalausgaben'!V55,2)</f>
        <v>0</v>
      </c>
      <c r="W55" s="130">
        <f>ROUND(W54*'Plan - Personalausgaben'!W55,2)</f>
        <v>0</v>
      </c>
      <c r="X55" s="130">
        <f>ROUND(X54*'Plan - Personalausgaben'!X55,2)</f>
        <v>0</v>
      </c>
      <c r="Y55" s="140">
        <f>ROUND(Y54*'Plan - Personalausgaben'!Y55,2)</f>
        <v>0</v>
      </c>
      <c r="Z55" s="129">
        <f>ROUND(Z54*'Plan - Personalausgaben'!Z55,2)</f>
        <v>0</v>
      </c>
      <c r="AA55" s="130">
        <f>ROUND(AA54*'Plan - Personalausgaben'!AA55,2)</f>
        <v>0</v>
      </c>
      <c r="AB55" s="130">
        <f>ROUND(AB54*'Plan - Personalausgaben'!AB55,2)</f>
        <v>0</v>
      </c>
      <c r="AC55" s="140">
        <f>ROUND(AC54*'Plan - Personalausgaben'!AC55,2)</f>
        <v>0</v>
      </c>
      <c r="AD55" s="129">
        <f>ROUND(AD54*'Plan - Personalausgaben'!AD55,2)</f>
        <v>0</v>
      </c>
      <c r="AE55" s="130">
        <f>ROUND(AE54*'Plan - Personalausgaben'!AE55,2)</f>
        <v>0</v>
      </c>
      <c r="AF55" s="130">
        <f>ROUND(AF54*'Plan - Personalausgaben'!AF55,2)</f>
        <v>0</v>
      </c>
      <c r="AG55" s="140">
        <f>ROUND(AG54*'Plan - Personalausgaben'!AG55,2)</f>
        <v>0</v>
      </c>
      <c r="AH55" s="129">
        <f>ROUND(AH54*'Plan - Personalausgaben'!AH55,2)</f>
        <v>0</v>
      </c>
      <c r="AI55" s="130">
        <f>ROUND(AI54*'Plan - Personalausgaben'!AI55,2)</f>
        <v>0</v>
      </c>
      <c r="AJ55" s="130">
        <f>ROUND(AJ54*'Plan - Personalausgaben'!AJ55,2)</f>
        <v>0</v>
      </c>
      <c r="AK55" s="131">
        <f>ROUND(AK54*'Plan - Personalausgaben'!AK55,2)</f>
        <v>0</v>
      </c>
      <c r="AL55" s="136">
        <f t="shared" si="19"/>
        <v>0</v>
      </c>
      <c r="AM55" s="130">
        <f t="shared" si="20"/>
        <v>0</v>
      </c>
      <c r="AN55" s="130">
        <f t="shared" si="21"/>
        <v>0</v>
      </c>
      <c r="AO55" s="130">
        <f t="shared" si="22"/>
        <v>0</v>
      </c>
      <c r="AP55" s="131">
        <f t="shared" si="23"/>
        <v>0</v>
      </c>
    </row>
    <row r="56" spans="1:42" s="108" customFormat="1" x14ac:dyDescent="0.25">
      <c r="A56" s="124" t="s">
        <v>108</v>
      </c>
      <c r="B56" s="129">
        <f>ROUND(B54*'Plan - Personalausgaben'!B56,2)</f>
        <v>0</v>
      </c>
      <c r="C56" s="130">
        <f>ROUND(C54*'Plan - Personalausgaben'!C56,2)</f>
        <v>0</v>
      </c>
      <c r="D56" s="130">
        <f>ROUND(D54*'Plan - Personalausgaben'!D56,2)</f>
        <v>0</v>
      </c>
      <c r="E56" s="130">
        <f>ROUND(E54*'Plan - Personalausgaben'!E56,2)</f>
        <v>0</v>
      </c>
      <c r="F56" s="130">
        <f>ROUND(F54*'Plan - Personalausgaben'!F56,2)</f>
        <v>0</v>
      </c>
      <c r="G56" s="130">
        <f>ROUND(G54*'Plan - Personalausgaben'!G56,2)</f>
        <v>0</v>
      </c>
      <c r="H56" s="130">
        <f>ROUND(H54*'Plan - Personalausgaben'!H56,2)</f>
        <v>0</v>
      </c>
      <c r="I56" s="130">
        <f>ROUND(I54*'Plan - Personalausgaben'!I56,2)</f>
        <v>0</v>
      </c>
      <c r="J56" s="130">
        <f>ROUND(J54*'Plan - Personalausgaben'!J56,2)</f>
        <v>0</v>
      </c>
      <c r="K56" s="130">
        <f>ROUND(K54*'Plan - Personalausgaben'!K56,2)</f>
        <v>0</v>
      </c>
      <c r="L56" s="130">
        <f>ROUND(L54*'Plan - Personalausgaben'!L56,2)</f>
        <v>0</v>
      </c>
      <c r="M56" s="140">
        <f>ROUND(M54*'Plan - Personalausgaben'!M56,2)</f>
        <v>0</v>
      </c>
      <c r="N56" s="129">
        <f>ROUND(N54*'Plan - Personalausgaben'!N56,2)</f>
        <v>0</v>
      </c>
      <c r="O56" s="130">
        <f>ROUND(O54*'Plan - Personalausgaben'!O56,2)</f>
        <v>0</v>
      </c>
      <c r="P56" s="130">
        <f>ROUND(P54*'Plan - Personalausgaben'!P56,2)</f>
        <v>0</v>
      </c>
      <c r="Q56" s="130">
        <f>ROUND(Q54*'Plan - Personalausgaben'!Q56,2)</f>
        <v>0</v>
      </c>
      <c r="R56" s="130">
        <f>ROUND(R54*'Plan - Personalausgaben'!R56,2)</f>
        <v>0</v>
      </c>
      <c r="S56" s="130">
        <f>ROUND(S54*'Plan - Personalausgaben'!S56,2)</f>
        <v>0</v>
      </c>
      <c r="T56" s="130">
        <f>ROUND(T54*'Plan - Personalausgaben'!T56,2)</f>
        <v>0</v>
      </c>
      <c r="U56" s="130">
        <f>ROUND(U54*'Plan - Personalausgaben'!U56,2)</f>
        <v>0</v>
      </c>
      <c r="V56" s="130">
        <f>ROUND(V54*'Plan - Personalausgaben'!V56,2)</f>
        <v>0</v>
      </c>
      <c r="W56" s="130">
        <f>ROUND(W54*'Plan - Personalausgaben'!W56,2)</f>
        <v>0</v>
      </c>
      <c r="X56" s="130">
        <f>ROUND(X54*'Plan - Personalausgaben'!X56,2)</f>
        <v>0</v>
      </c>
      <c r="Y56" s="140">
        <f>ROUND(Y54*'Plan - Personalausgaben'!Y56,2)</f>
        <v>0</v>
      </c>
      <c r="Z56" s="129">
        <f>ROUND(Z54*'Plan - Personalausgaben'!Z56,2)</f>
        <v>0</v>
      </c>
      <c r="AA56" s="130">
        <f>ROUND(AA54*'Plan - Personalausgaben'!AA56,2)</f>
        <v>0</v>
      </c>
      <c r="AB56" s="130">
        <f>ROUND(AB54*'Plan - Personalausgaben'!AB56,2)</f>
        <v>0</v>
      </c>
      <c r="AC56" s="140">
        <f>ROUND(AC54*'Plan - Personalausgaben'!AC56,2)</f>
        <v>0</v>
      </c>
      <c r="AD56" s="129">
        <f>ROUND(AD54*'Plan - Personalausgaben'!AD56,2)</f>
        <v>0</v>
      </c>
      <c r="AE56" s="130">
        <f>ROUND(AE54*'Plan - Personalausgaben'!AE56,2)</f>
        <v>0</v>
      </c>
      <c r="AF56" s="130">
        <f>ROUND(AF54*'Plan - Personalausgaben'!AF56,2)</f>
        <v>0</v>
      </c>
      <c r="AG56" s="140">
        <f>ROUND(AG54*'Plan - Personalausgaben'!AG56,2)</f>
        <v>0</v>
      </c>
      <c r="AH56" s="129">
        <f>ROUND(AH54*'Plan - Personalausgaben'!AH56,2)</f>
        <v>0</v>
      </c>
      <c r="AI56" s="130">
        <f>ROUND(AI54*'Plan - Personalausgaben'!AI56,2)</f>
        <v>0</v>
      </c>
      <c r="AJ56" s="130">
        <f>ROUND(AJ54*'Plan - Personalausgaben'!AJ56,2)</f>
        <v>0</v>
      </c>
      <c r="AK56" s="131">
        <f>ROUND(AK54*'Plan - Personalausgaben'!AK56,2)</f>
        <v>0</v>
      </c>
      <c r="AL56" s="136">
        <f t="shared" si="19"/>
        <v>0</v>
      </c>
      <c r="AM56" s="130">
        <f t="shared" si="20"/>
        <v>0</v>
      </c>
      <c r="AN56" s="130">
        <f t="shared" si="21"/>
        <v>0</v>
      </c>
      <c r="AO56" s="130">
        <f t="shared" si="22"/>
        <v>0</v>
      </c>
      <c r="AP56" s="131">
        <f t="shared" si="23"/>
        <v>0</v>
      </c>
    </row>
    <row r="57" spans="1:42" s="108" customFormat="1" x14ac:dyDescent="0.25">
      <c r="A57" s="124" t="s">
        <v>109</v>
      </c>
      <c r="B57" s="129">
        <f t="shared" ref="B57:AK57" si="24">B54-B55-B56</f>
        <v>0</v>
      </c>
      <c r="C57" s="130">
        <f t="shared" si="24"/>
        <v>0</v>
      </c>
      <c r="D57" s="130">
        <f t="shared" si="24"/>
        <v>0</v>
      </c>
      <c r="E57" s="130">
        <f t="shared" si="24"/>
        <v>0</v>
      </c>
      <c r="F57" s="130">
        <f t="shared" si="24"/>
        <v>0</v>
      </c>
      <c r="G57" s="130">
        <f t="shared" si="24"/>
        <v>0</v>
      </c>
      <c r="H57" s="130">
        <f t="shared" si="24"/>
        <v>0</v>
      </c>
      <c r="I57" s="130">
        <f t="shared" si="24"/>
        <v>0</v>
      </c>
      <c r="J57" s="130">
        <f t="shared" si="24"/>
        <v>0</v>
      </c>
      <c r="K57" s="130">
        <f t="shared" si="24"/>
        <v>0</v>
      </c>
      <c r="L57" s="130">
        <f t="shared" si="24"/>
        <v>0</v>
      </c>
      <c r="M57" s="140">
        <f t="shared" si="24"/>
        <v>0</v>
      </c>
      <c r="N57" s="129">
        <f t="shared" si="24"/>
        <v>0</v>
      </c>
      <c r="O57" s="130">
        <f t="shared" si="24"/>
        <v>0</v>
      </c>
      <c r="P57" s="130">
        <f t="shared" si="24"/>
        <v>0</v>
      </c>
      <c r="Q57" s="130">
        <f t="shared" si="24"/>
        <v>0</v>
      </c>
      <c r="R57" s="130">
        <f t="shared" si="24"/>
        <v>0</v>
      </c>
      <c r="S57" s="130">
        <f t="shared" si="24"/>
        <v>0</v>
      </c>
      <c r="T57" s="130">
        <f t="shared" si="24"/>
        <v>0</v>
      </c>
      <c r="U57" s="130">
        <f t="shared" si="24"/>
        <v>0</v>
      </c>
      <c r="V57" s="130">
        <f t="shared" si="24"/>
        <v>0</v>
      </c>
      <c r="W57" s="130">
        <f t="shared" si="24"/>
        <v>0</v>
      </c>
      <c r="X57" s="130">
        <f t="shared" si="24"/>
        <v>0</v>
      </c>
      <c r="Y57" s="140">
        <f t="shared" si="24"/>
        <v>0</v>
      </c>
      <c r="Z57" s="129">
        <f t="shared" si="24"/>
        <v>0</v>
      </c>
      <c r="AA57" s="130">
        <f t="shared" si="24"/>
        <v>0</v>
      </c>
      <c r="AB57" s="130">
        <f t="shared" si="24"/>
        <v>0</v>
      </c>
      <c r="AC57" s="140">
        <f t="shared" si="24"/>
        <v>0</v>
      </c>
      <c r="AD57" s="129">
        <f t="shared" si="24"/>
        <v>0</v>
      </c>
      <c r="AE57" s="130">
        <f t="shared" si="24"/>
        <v>0</v>
      </c>
      <c r="AF57" s="130">
        <f t="shared" si="24"/>
        <v>0</v>
      </c>
      <c r="AG57" s="140">
        <f t="shared" si="24"/>
        <v>0</v>
      </c>
      <c r="AH57" s="129">
        <f t="shared" si="24"/>
        <v>0</v>
      </c>
      <c r="AI57" s="130">
        <f t="shared" si="24"/>
        <v>0</v>
      </c>
      <c r="AJ57" s="130">
        <f t="shared" si="24"/>
        <v>0</v>
      </c>
      <c r="AK57" s="131">
        <f t="shared" si="24"/>
        <v>0</v>
      </c>
      <c r="AL57" s="136">
        <f t="shared" si="19"/>
        <v>0</v>
      </c>
      <c r="AM57" s="130">
        <f t="shared" si="20"/>
        <v>0</v>
      </c>
      <c r="AN57" s="130">
        <f t="shared" si="21"/>
        <v>0</v>
      </c>
      <c r="AO57" s="130">
        <f t="shared" si="22"/>
        <v>0</v>
      </c>
      <c r="AP57" s="131">
        <f t="shared" si="23"/>
        <v>0</v>
      </c>
    </row>
    <row r="58" spans="1:42" s="108" customFormat="1" x14ac:dyDescent="0.25">
      <c r="A58" s="118" t="s">
        <v>99</v>
      </c>
      <c r="B58" s="119">
        <f>'Plan - Personalausgaben'!B58</f>
        <v>0</v>
      </c>
      <c r="C58" s="120">
        <f>'Plan - Personalausgaben'!C58</f>
        <v>0</v>
      </c>
      <c r="D58" s="120">
        <f>'Plan - Personalausgaben'!D58</f>
        <v>0</v>
      </c>
      <c r="E58" s="120">
        <f>'Plan - Personalausgaben'!E58</f>
        <v>0</v>
      </c>
      <c r="F58" s="120">
        <f>'Plan - Personalausgaben'!F58</f>
        <v>0</v>
      </c>
      <c r="G58" s="120">
        <f>'Plan - Personalausgaben'!G58</f>
        <v>0</v>
      </c>
      <c r="H58" s="120">
        <f>'Plan - Personalausgaben'!H58</f>
        <v>0</v>
      </c>
      <c r="I58" s="120">
        <f>'Plan - Personalausgaben'!I58</f>
        <v>0</v>
      </c>
      <c r="J58" s="120">
        <f>'Plan - Personalausgaben'!J58</f>
        <v>0</v>
      </c>
      <c r="K58" s="120">
        <f>'Plan - Personalausgaben'!K58</f>
        <v>0</v>
      </c>
      <c r="L58" s="120">
        <f>'Plan - Personalausgaben'!L58</f>
        <v>0</v>
      </c>
      <c r="M58" s="122">
        <f>'Plan - Personalausgaben'!M58</f>
        <v>0</v>
      </c>
      <c r="N58" s="119">
        <f>'Plan - Personalausgaben'!N58</f>
        <v>0</v>
      </c>
      <c r="O58" s="120">
        <f>'Plan - Personalausgaben'!O58</f>
        <v>0</v>
      </c>
      <c r="P58" s="120">
        <f>'Plan - Personalausgaben'!P58</f>
        <v>0</v>
      </c>
      <c r="Q58" s="120">
        <f>'Plan - Personalausgaben'!Q58</f>
        <v>0</v>
      </c>
      <c r="R58" s="120">
        <f>'Plan - Personalausgaben'!R58</f>
        <v>0</v>
      </c>
      <c r="S58" s="120">
        <f>'Plan - Personalausgaben'!S58</f>
        <v>0</v>
      </c>
      <c r="T58" s="120">
        <f>'Plan - Personalausgaben'!T58</f>
        <v>0</v>
      </c>
      <c r="U58" s="120">
        <f>'Plan - Personalausgaben'!U58</f>
        <v>0</v>
      </c>
      <c r="V58" s="120">
        <f>'Plan - Personalausgaben'!V58</f>
        <v>0</v>
      </c>
      <c r="W58" s="120">
        <f>'Plan - Personalausgaben'!W58</f>
        <v>0</v>
      </c>
      <c r="X58" s="120">
        <f>'Plan - Personalausgaben'!X58</f>
        <v>0</v>
      </c>
      <c r="Y58" s="122">
        <f>'Plan - Personalausgaben'!Y58</f>
        <v>0</v>
      </c>
      <c r="Z58" s="119">
        <f>'Plan - Personalausgaben'!Z58</f>
        <v>0</v>
      </c>
      <c r="AA58" s="120">
        <f>'Plan - Personalausgaben'!AA58</f>
        <v>0</v>
      </c>
      <c r="AB58" s="120">
        <f>'Plan - Personalausgaben'!AB58</f>
        <v>0</v>
      </c>
      <c r="AC58" s="122">
        <f>'Plan - Personalausgaben'!AC58</f>
        <v>0</v>
      </c>
      <c r="AD58" s="119">
        <f>'Plan - Personalausgaben'!AD58</f>
        <v>0</v>
      </c>
      <c r="AE58" s="120">
        <f>'Plan - Personalausgaben'!AE58</f>
        <v>0</v>
      </c>
      <c r="AF58" s="120">
        <f>'Plan - Personalausgaben'!AF58</f>
        <v>0</v>
      </c>
      <c r="AG58" s="122">
        <f>'Plan - Personalausgaben'!AG58</f>
        <v>0</v>
      </c>
      <c r="AH58" s="119">
        <f>'Plan - Personalausgaben'!AH58</f>
        <v>0</v>
      </c>
      <c r="AI58" s="120">
        <f>'Plan - Personalausgaben'!AI58</f>
        <v>0</v>
      </c>
      <c r="AJ58" s="120">
        <f>'Plan - Personalausgaben'!AJ58</f>
        <v>0</v>
      </c>
      <c r="AK58" s="121">
        <f>'Plan - Personalausgaben'!AK58</f>
        <v>0</v>
      </c>
      <c r="AL58" s="123">
        <f t="shared" si="19"/>
        <v>0</v>
      </c>
      <c r="AM58" s="120">
        <f t="shared" si="20"/>
        <v>0</v>
      </c>
      <c r="AN58" s="120">
        <f t="shared" si="21"/>
        <v>0</v>
      </c>
      <c r="AO58" s="120">
        <f t="shared" si="22"/>
        <v>0</v>
      </c>
      <c r="AP58" s="121">
        <f t="shared" si="23"/>
        <v>0</v>
      </c>
    </row>
    <row r="59" spans="1:42" s="108" customFormat="1" x14ac:dyDescent="0.25">
      <c r="A59" s="124" t="s">
        <v>107</v>
      </c>
      <c r="B59" s="129">
        <f>ROUND(B58*'Plan - Personalausgaben'!B59,2)</f>
        <v>0</v>
      </c>
      <c r="C59" s="130">
        <f>ROUND(C58*'Plan - Personalausgaben'!C59,2)</f>
        <v>0</v>
      </c>
      <c r="D59" s="130">
        <f>ROUND(D58*'Plan - Personalausgaben'!D59,2)</f>
        <v>0</v>
      </c>
      <c r="E59" s="130">
        <f>ROUND(E58*'Plan - Personalausgaben'!E59,2)</f>
        <v>0</v>
      </c>
      <c r="F59" s="130">
        <f>ROUND(F58*'Plan - Personalausgaben'!F59,2)</f>
        <v>0</v>
      </c>
      <c r="G59" s="130">
        <f>ROUND(G58*'Plan - Personalausgaben'!G59,2)</f>
        <v>0</v>
      </c>
      <c r="H59" s="130">
        <f>ROUND(H58*'Plan - Personalausgaben'!H59,2)</f>
        <v>0</v>
      </c>
      <c r="I59" s="130">
        <f>ROUND(I58*'Plan - Personalausgaben'!I59,2)</f>
        <v>0</v>
      </c>
      <c r="J59" s="130">
        <f>ROUND(J58*'Plan - Personalausgaben'!J59,2)</f>
        <v>0</v>
      </c>
      <c r="K59" s="130">
        <f>ROUND(K58*'Plan - Personalausgaben'!K59,2)</f>
        <v>0</v>
      </c>
      <c r="L59" s="130">
        <f>ROUND(L58*'Plan - Personalausgaben'!L59,2)</f>
        <v>0</v>
      </c>
      <c r="M59" s="140">
        <f>ROUND(M58*'Plan - Personalausgaben'!M59,2)</f>
        <v>0</v>
      </c>
      <c r="N59" s="129">
        <f>ROUND(N58*'Plan - Personalausgaben'!N59,2)</f>
        <v>0</v>
      </c>
      <c r="O59" s="130">
        <f>ROUND(O58*'Plan - Personalausgaben'!O59,2)</f>
        <v>0</v>
      </c>
      <c r="P59" s="130">
        <f>ROUND(P58*'Plan - Personalausgaben'!P59,2)</f>
        <v>0</v>
      </c>
      <c r="Q59" s="130">
        <f>ROUND(Q58*'Plan - Personalausgaben'!Q59,2)</f>
        <v>0</v>
      </c>
      <c r="R59" s="130">
        <f>ROUND(R58*'Plan - Personalausgaben'!R59,2)</f>
        <v>0</v>
      </c>
      <c r="S59" s="130">
        <f>ROUND(S58*'Plan - Personalausgaben'!S59,2)</f>
        <v>0</v>
      </c>
      <c r="T59" s="130">
        <f>ROUND(T58*'Plan - Personalausgaben'!T59,2)</f>
        <v>0</v>
      </c>
      <c r="U59" s="130">
        <f>ROUND(U58*'Plan - Personalausgaben'!U59,2)</f>
        <v>0</v>
      </c>
      <c r="V59" s="130">
        <f>ROUND(V58*'Plan - Personalausgaben'!V59,2)</f>
        <v>0</v>
      </c>
      <c r="W59" s="130">
        <f>ROUND(W58*'Plan - Personalausgaben'!W59,2)</f>
        <v>0</v>
      </c>
      <c r="X59" s="130">
        <f>ROUND(X58*'Plan - Personalausgaben'!X59,2)</f>
        <v>0</v>
      </c>
      <c r="Y59" s="140">
        <f>ROUND(Y58*'Plan - Personalausgaben'!Y59,2)</f>
        <v>0</v>
      </c>
      <c r="Z59" s="129">
        <f>ROUND(Z58*'Plan - Personalausgaben'!Z59,2)</f>
        <v>0</v>
      </c>
      <c r="AA59" s="130">
        <f>ROUND(AA58*'Plan - Personalausgaben'!AA59,2)</f>
        <v>0</v>
      </c>
      <c r="AB59" s="130">
        <f>ROUND(AB58*'Plan - Personalausgaben'!AB59,2)</f>
        <v>0</v>
      </c>
      <c r="AC59" s="140">
        <f>ROUND(AC58*'Plan - Personalausgaben'!AC59,2)</f>
        <v>0</v>
      </c>
      <c r="AD59" s="129">
        <f>ROUND(AD58*'Plan - Personalausgaben'!AD59,2)</f>
        <v>0</v>
      </c>
      <c r="AE59" s="130">
        <f>ROUND(AE58*'Plan - Personalausgaben'!AE59,2)</f>
        <v>0</v>
      </c>
      <c r="AF59" s="130">
        <f>ROUND(AF58*'Plan - Personalausgaben'!AF59,2)</f>
        <v>0</v>
      </c>
      <c r="AG59" s="140">
        <f>ROUND(AG58*'Plan - Personalausgaben'!AG59,2)</f>
        <v>0</v>
      </c>
      <c r="AH59" s="129">
        <f>ROUND(AH58*'Plan - Personalausgaben'!AH59,2)</f>
        <v>0</v>
      </c>
      <c r="AI59" s="130">
        <f>ROUND(AI58*'Plan - Personalausgaben'!AI59,2)</f>
        <v>0</v>
      </c>
      <c r="AJ59" s="130">
        <f>ROUND(AJ58*'Plan - Personalausgaben'!AJ59,2)</f>
        <v>0</v>
      </c>
      <c r="AK59" s="131">
        <f>ROUND(AK58*'Plan - Personalausgaben'!AK59,2)</f>
        <v>0</v>
      </c>
      <c r="AL59" s="136">
        <f t="shared" si="19"/>
        <v>0</v>
      </c>
      <c r="AM59" s="130">
        <f t="shared" si="20"/>
        <v>0</v>
      </c>
      <c r="AN59" s="130">
        <f t="shared" si="21"/>
        <v>0</v>
      </c>
      <c r="AO59" s="130">
        <f t="shared" si="22"/>
        <v>0</v>
      </c>
      <c r="AP59" s="131">
        <f t="shared" si="23"/>
        <v>0</v>
      </c>
    </row>
    <row r="60" spans="1:42" s="108" customFormat="1" x14ac:dyDescent="0.25">
      <c r="A60" s="124" t="s">
        <v>108</v>
      </c>
      <c r="B60" s="129">
        <f>ROUND(B58*'Plan - Personalausgaben'!B60,2)</f>
        <v>0</v>
      </c>
      <c r="C60" s="130">
        <f>ROUND(C58*'Plan - Personalausgaben'!C60,2)</f>
        <v>0</v>
      </c>
      <c r="D60" s="130">
        <f>ROUND(D58*'Plan - Personalausgaben'!D60,2)</f>
        <v>0</v>
      </c>
      <c r="E60" s="130">
        <f>ROUND(E58*'Plan - Personalausgaben'!E60,2)</f>
        <v>0</v>
      </c>
      <c r="F60" s="130">
        <f>ROUND(F58*'Plan - Personalausgaben'!F60,2)</f>
        <v>0</v>
      </c>
      <c r="G60" s="130">
        <f>ROUND(G58*'Plan - Personalausgaben'!G60,2)</f>
        <v>0</v>
      </c>
      <c r="H60" s="130">
        <f>ROUND(H58*'Plan - Personalausgaben'!H60,2)</f>
        <v>0</v>
      </c>
      <c r="I60" s="130">
        <f>ROUND(I58*'Plan - Personalausgaben'!I60,2)</f>
        <v>0</v>
      </c>
      <c r="J60" s="130">
        <f>ROUND(J58*'Plan - Personalausgaben'!J60,2)</f>
        <v>0</v>
      </c>
      <c r="K60" s="130">
        <f>ROUND(K58*'Plan - Personalausgaben'!K60,2)</f>
        <v>0</v>
      </c>
      <c r="L60" s="130">
        <f>ROUND(L58*'Plan - Personalausgaben'!L60,2)</f>
        <v>0</v>
      </c>
      <c r="M60" s="140">
        <f>ROUND(M58*'Plan - Personalausgaben'!M60,2)</f>
        <v>0</v>
      </c>
      <c r="N60" s="129">
        <f>ROUND(N58*'Plan - Personalausgaben'!N60,2)</f>
        <v>0</v>
      </c>
      <c r="O60" s="130">
        <f>ROUND(O58*'Plan - Personalausgaben'!O60,2)</f>
        <v>0</v>
      </c>
      <c r="P60" s="130">
        <f>ROUND(P58*'Plan - Personalausgaben'!P60,2)</f>
        <v>0</v>
      </c>
      <c r="Q60" s="130">
        <f>ROUND(Q58*'Plan - Personalausgaben'!Q60,2)</f>
        <v>0</v>
      </c>
      <c r="R60" s="130">
        <f>ROUND(R58*'Plan - Personalausgaben'!R60,2)</f>
        <v>0</v>
      </c>
      <c r="S60" s="130">
        <f>ROUND(S58*'Plan - Personalausgaben'!S60,2)</f>
        <v>0</v>
      </c>
      <c r="T60" s="130">
        <f>ROUND(T58*'Plan - Personalausgaben'!T60,2)</f>
        <v>0</v>
      </c>
      <c r="U60" s="130">
        <f>ROUND(U58*'Plan - Personalausgaben'!U60,2)</f>
        <v>0</v>
      </c>
      <c r="V60" s="130">
        <f>ROUND(V58*'Plan - Personalausgaben'!V60,2)</f>
        <v>0</v>
      </c>
      <c r="W60" s="130">
        <f>ROUND(W58*'Plan - Personalausgaben'!W60,2)</f>
        <v>0</v>
      </c>
      <c r="X60" s="130">
        <f>ROUND(X58*'Plan - Personalausgaben'!X60,2)</f>
        <v>0</v>
      </c>
      <c r="Y60" s="140">
        <f>ROUND(Y58*'Plan - Personalausgaben'!Y60,2)</f>
        <v>0</v>
      </c>
      <c r="Z60" s="129">
        <f>ROUND(Z58*'Plan - Personalausgaben'!Z60,2)</f>
        <v>0</v>
      </c>
      <c r="AA60" s="130">
        <f>ROUND(AA58*'Plan - Personalausgaben'!AA60,2)</f>
        <v>0</v>
      </c>
      <c r="AB60" s="130">
        <f>ROUND(AB58*'Plan - Personalausgaben'!AB60,2)</f>
        <v>0</v>
      </c>
      <c r="AC60" s="140">
        <f>ROUND(AC58*'Plan - Personalausgaben'!AC60,2)</f>
        <v>0</v>
      </c>
      <c r="AD60" s="129">
        <f>ROUND(AD58*'Plan - Personalausgaben'!AD60,2)</f>
        <v>0</v>
      </c>
      <c r="AE60" s="130">
        <f>ROUND(AE58*'Plan - Personalausgaben'!AE60,2)</f>
        <v>0</v>
      </c>
      <c r="AF60" s="130">
        <f>ROUND(AF58*'Plan - Personalausgaben'!AF60,2)</f>
        <v>0</v>
      </c>
      <c r="AG60" s="140">
        <f>ROUND(AG58*'Plan - Personalausgaben'!AG60,2)</f>
        <v>0</v>
      </c>
      <c r="AH60" s="129">
        <f>ROUND(AH58*'Plan - Personalausgaben'!AH60,2)</f>
        <v>0</v>
      </c>
      <c r="AI60" s="130">
        <f>ROUND(AI58*'Plan - Personalausgaben'!AI60,2)</f>
        <v>0</v>
      </c>
      <c r="AJ60" s="130">
        <f>ROUND(AJ58*'Plan - Personalausgaben'!AJ60,2)</f>
        <v>0</v>
      </c>
      <c r="AK60" s="131">
        <f>ROUND(AK58*'Plan - Personalausgaben'!AK60,2)</f>
        <v>0</v>
      </c>
      <c r="AL60" s="136">
        <f t="shared" si="19"/>
        <v>0</v>
      </c>
      <c r="AM60" s="130">
        <f t="shared" si="20"/>
        <v>0</v>
      </c>
      <c r="AN60" s="130">
        <f t="shared" si="21"/>
        <v>0</v>
      </c>
      <c r="AO60" s="130">
        <f t="shared" si="22"/>
        <v>0</v>
      </c>
      <c r="AP60" s="131">
        <f t="shared" si="23"/>
        <v>0</v>
      </c>
    </row>
    <row r="61" spans="1:42" s="108" customFormat="1" x14ac:dyDescent="0.25">
      <c r="A61" s="124" t="s">
        <v>109</v>
      </c>
      <c r="B61" s="129">
        <f t="shared" ref="B61:AK61" si="25">B58-B59-B60</f>
        <v>0</v>
      </c>
      <c r="C61" s="130">
        <f t="shared" si="25"/>
        <v>0</v>
      </c>
      <c r="D61" s="130">
        <f t="shared" si="25"/>
        <v>0</v>
      </c>
      <c r="E61" s="130">
        <f t="shared" si="25"/>
        <v>0</v>
      </c>
      <c r="F61" s="130">
        <f t="shared" si="25"/>
        <v>0</v>
      </c>
      <c r="G61" s="130">
        <f t="shared" si="25"/>
        <v>0</v>
      </c>
      <c r="H61" s="130">
        <f t="shared" si="25"/>
        <v>0</v>
      </c>
      <c r="I61" s="130">
        <f t="shared" si="25"/>
        <v>0</v>
      </c>
      <c r="J61" s="130">
        <f t="shared" si="25"/>
        <v>0</v>
      </c>
      <c r="K61" s="130">
        <f t="shared" si="25"/>
        <v>0</v>
      </c>
      <c r="L61" s="130">
        <f t="shared" si="25"/>
        <v>0</v>
      </c>
      <c r="M61" s="140">
        <f t="shared" si="25"/>
        <v>0</v>
      </c>
      <c r="N61" s="129">
        <f t="shared" si="25"/>
        <v>0</v>
      </c>
      <c r="O61" s="130">
        <f t="shared" si="25"/>
        <v>0</v>
      </c>
      <c r="P61" s="130">
        <f t="shared" si="25"/>
        <v>0</v>
      </c>
      <c r="Q61" s="130">
        <f t="shared" si="25"/>
        <v>0</v>
      </c>
      <c r="R61" s="130">
        <f t="shared" si="25"/>
        <v>0</v>
      </c>
      <c r="S61" s="130">
        <f t="shared" si="25"/>
        <v>0</v>
      </c>
      <c r="T61" s="130">
        <f t="shared" si="25"/>
        <v>0</v>
      </c>
      <c r="U61" s="130">
        <f t="shared" si="25"/>
        <v>0</v>
      </c>
      <c r="V61" s="130">
        <f t="shared" si="25"/>
        <v>0</v>
      </c>
      <c r="W61" s="130">
        <f t="shared" si="25"/>
        <v>0</v>
      </c>
      <c r="X61" s="130">
        <f t="shared" si="25"/>
        <v>0</v>
      </c>
      <c r="Y61" s="140">
        <f t="shared" si="25"/>
        <v>0</v>
      </c>
      <c r="Z61" s="129">
        <f t="shared" si="25"/>
        <v>0</v>
      </c>
      <c r="AA61" s="130">
        <f t="shared" si="25"/>
        <v>0</v>
      </c>
      <c r="AB61" s="130">
        <f t="shared" si="25"/>
        <v>0</v>
      </c>
      <c r="AC61" s="140">
        <f t="shared" si="25"/>
        <v>0</v>
      </c>
      <c r="AD61" s="129">
        <f t="shared" si="25"/>
        <v>0</v>
      </c>
      <c r="AE61" s="130">
        <f t="shared" si="25"/>
        <v>0</v>
      </c>
      <c r="AF61" s="130">
        <f t="shared" si="25"/>
        <v>0</v>
      </c>
      <c r="AG61" s="140">
        <f t="shared" si="25"/>
        <v>0</v>
      </c>
      <c r="AH61" s="129">
        <f t="shared" si="25"/>
        <v>0</v>
      </c>
      <c r="AI61" s="130">
        <f t="shared" si="25"/>
        <v>0</v>
      </c>
      <c r="AJ61" s="130">
        <f t="shared" si="25"/>
        <v>0</v>
      </c>
      <c r="AK61" s="131">
        <f t="shared" si="25"/>
        <v>0</v>
      </c>
      <c r="AL61" s="136">
        <f t="shared" si="19"/>
        <v>0</v>
      </c>
      <c r="AM61" s="130">
        <f t="shared" si="20"/>
        <v>0</v>
      </c>
      <c r="AN61" s="130">
        <f t="shared" si="21"/>
        <v>0</v>
      </c>
      <c r="AO61" s="130">
        <f t="shared" si="22"/>
        <v>0</v>
      </c>
      <c r="AP61" s="131">
        <f t="shared" si="23"/>
        <v>0</v>
      </c>
    </row>
    <row r="62" spans="1:42" s="108" customFormat="1" x14ac:dyDescent="0.25">
      <c r="A62" s="118" t="s">
        <v>99</v>
      </c>
      <c r="B62" s="119">
        <f>'Plan - Personalausgaben'!B62</f>
        <v>0</v>
      </c>
      <c r="C62" s="120">
        <f>'Plan - Personalausgaben'!C62</f>
        <v>0</v>
      </c>
      <c r="D62" s="120">
        <f>'Plan - Personalausgaben'!D62</f>
        <v>0</v>
      </c>
      <c r="E62" s="120">
        <f>'Plan - Personalausgaben'!E62</f>
        <v>0</v>
      </c>
      <c r="F62" s="120">
        <f>'Plan - Personalausgaben'!F62</f>
        <v>0</v>
      </c>
      <c r="G62" s="120">
        <f>'Plan - Personalausgaben'!G62</f>
        <v>0</v>
      </c>
      <c r="H62" s="120">
        <f>'Plan - Personalausgaben'!H62</f>
        <v>0</v>
      </c>
      <c r="I62" s="120">
        <f>'Plan - Personalausgaben'!I62</f>
        <v>0</v>
      </c>
      <c r="J62" s="120">
        <f>'Plan - Personalausgaben'!J62</f>
        <v>0</v>
      </c>
      <c r="K62" s="120">
        <f>'Plan - Personalausgaben'!K62</f>
        <v>0</v>
      </c>
      <c r="L62" s="120">
        <f>'Plan - Personalausgaben'!L62</f>
        <v>0</v>
      </c>
      <c r="M62" s="122">
        <f>'Plan - Personalausgaben'!M62</f>
        <v>0</v>
      </c>
      <c r="N62" s="119">
        <f>'Plan - Personalausgaben'!N62</f>
        <v>0</v>
      </c>
      <c r="O62" s="120">
        <f>'Plan - Personalausgaben'!O62</f>
        <v>0</v>
      </c>
      <c r="P62" s="120">
        <f>'Plan - Personalausgaben'!P62</f>
        <v>0</v>
      </c>
      <c r="Q62" s="120">
        <f>'Plan - Personalausgaben'!Q62</f>
        <v>0</v>
      </c>
      <c r="R62" s="120">
        <f>'Plan - Personalausgaben'!R62</f>
        <v>0</v>
      </c>
      <c r="S62" s="120">
        <f>'Plan - Personalausgaben'!S62</f>
        <v>0</v>
      </c>
      <c r="T62" s="120">
        <f>'Plan - Personalausgaben'!T62</f>
        <v>0</v>
      </c>
      <c r="U62" s="120">
        <f>'Plan - Personalausgaben'!U62</f>
        <v>0</v>
      </c>
      <c r="V62" s="120">
        <f>'Plan - Personalausgaben'!V62</f>
        <v>0</v>
      </c>
      <c r="W62" s="120">
        <f>'Plan - Personalausgaben'!W62</f>
        <v>0</v>
      </c>
      <c r="X62" s="120">
        <f>'Plan - Personalausgaben'!X62</f>
        <v>0</v>
      </c>
      <c r="Y62" s="122">
        <f>'Plan - Personalausgaben'!Y62</f>
        <v>0</v>
      </c>
      <c r="Z62" s="119">
        <f>'Plan - Personalausgaben'!Z62</f>
        <v>0</v>
      </c>
      <c r="AA62" s="120">
        <f>'Plan - Personalausgaben'!AA62</f>
        <v>0</v>
      </c>
      <c r="AB62" s="120">
        <f>'Plan - Personalausgaben'!AB62</f>
        <v>0</v>
      </c>
      <c r="AC62" s="122">
        <f>'Plan - Personalausgaben'!AC62</f>
        <v>0</v>
      </c>
      <c r="AD62" s="119">
        <f>'Plan - Personalausgaben'!AD62</f>
        <v>0</v>
      </c>
      <c r="AE62" s="120">
        <f>'Plan - Personalausgaben'!AE62</f>
        <v>0</v>
      </c>
      <c r="AF62" s="120">
        <f>'Plan - Personalausgaben'!AF62</f>
        <v>0</v>
      </c>
      <c r="AG62" s="122">
        <f>'Plan - Personalausgaben'!AG62</f>
        <v>0</v>
      </c>
      <c r="AH62" s="119">
        <f>'Plan - Personalausgaben'!AH62</f>
        <v>0</v>
      </c>
      <c r="AI62" s="120">
        <f>'Plan - Personalausgaben'!AI62</f>
        <v>0</v>
      </c>
      <c r="AJ62" s="120">
        <f>'Plan - Personalausgaben'!AJ62</f>
        <v>0</v>
      </c>
      <c r="AK62" s="121">
        <f>'Plan - Personalausgaben'!AK62</f>
        <v>0</v>
      </c>
      <c r="AL62" s="123">
        <f t="shared" si="19"/>
        <v>0</v>
      </c>
      <c r="AM62" s="120">
        <f t="shared" si="20"/>
        <v>0</v>
      </c>
      <c r="AN62" s="120">
        <f t="shared" si="21"/>
        <v>0</v>
      </c>
      <c r="AO62" s="120">
        <f t="shared" si="22"/>
        <v>0</v>
      </c>
      <c r="AP62" s="121">
        <f t="shared" si="23"/>
        <v>0</v>
      </c>
    </row>
    <row r="63" spans="1:42" s="108" customFormat="1" x14ac:dyDescent="0.25">
      <c r="A63" s="124" t="s">
        <v>107</v>
      </c>
      <c r="B63" s="129">
        <f>ROUND(B62*'Plan - Personalausgaben'!B63,2)</f>
        <v>0</v>
      </c>
      <c r="C63" s="130">
        <f>ROUND(C62*'Plan - Personalausgaben'!C63,2)</f>
        <v>0</v>
      </c>
      <c r="D63" s="130">
        <f>ROUND(D62*'Plan - Personalausgaben'!D63,2)</f>
        <v>0</v>
      </c>
      <c r="E63" s="130">
        <f>ROUND(E62*'Plan - Personalausgaben'!E63,2)</f>
        <v>0</v>
      </c>
      <c r="F63" s="130">
        <f>ROUND(F62*'Plan - Personalausgaben'!F63,2)</f>
        <v>0</v>
      </c>
      <c r="G63" s="130">
        <f>ROUND(G62*'Plan - Personalausgaben'!G63,2)</f>
        <v>0</v>
      </c>
      <c r="H63" s="130">
        <f>ROUND(H62*'Plan - Personalausgaben'!H63,2)</f>
        <v>0</v>
      </c>
      <c r="I63" s="130">
        <f>ROUND(I62*'Plan - Personalausgaben'!I63,2)</f>
        <v>0</v>
      </c>
      <c r="J63" s="130">
        <f>ROUND(J62*'Plan - Personalausgaben'!J63,2)</f>
        <v>0</v>
      </c>
      <c r="K63" s="130">
        <f>ROUND(K62*'Plan - Personalausgaben'!K63,2)</f>
        <v>0</v>
      </c>
      <c r="L63" s="130">
        <f>ROUND(L62*'Plan - Personalausgaben'!L63,2)</f>
        <v>0</v>
      </c>
      <c r="M63" s="140">
        <f>ROUND(M62*'Plan - Personalausgaben'!M63,2)</f>
        <v>0</v>
      </c>
      <c r="N63" s="129">
        <f>ROUND(N62*'Plan - Personalausgaben'!N63,2)</f>
        <v>0</v>
      </c>
      <c r="O63" s="130">
        <f>ROUND(O62*'Plan - Personalausgaben'!O63,2)</f>
        <v>0</v>
      </c>
      <c r="P63" s="130">
        <f>ROUND(P62*'Plan - Personalausgaben'!P63,2)</f>
        <v>0</v>
      </c>
      <c r="Q63" s="130">
        <f>ROUND(Q62*'Plan - Personalausgaben'!Q63,2)</f>
        <v>0</v>
      </c>
      <c r="R63" s="130">
        <f>ROUND(R62*'Plan - Personalausgaben'!R63,2)</f>
        <v>0</v>
      </c>
      <c r="S63" s="130">
        <f>ROUND(S62*'Plan - Personalausgaben'!S63,2)</f>
        <v>0</v>
      </c>
      <c r="T63" s="130">
        <f>ROUND(T62*'Plan - Personalausgaben'!T63,2)</f>
        <v>0</v>
      </c>
      <c r="U63" s="130">
        <f>ROUND(U62*'Plan - Personalausgaben'!U63,2)</f>
        <v>0</v>
      </c>
      <c r="V63" s="130">
        <f>ROUND(V62*'Plan - Personalausgaben'!V63,2)</f>
        <v>0</v>
      </c>
      <c r="W63" s="130">
        <f>ROUND(W62*'Plan - Personalausgaben'!W63,2)</f>
        <v>0</v>
      </c>
      <c r="X63" s="130">
        <f>ROUND(X62*'Plan - Personalausgaben'!X63,2)</f>
        <v>0</v>
      </c>
      <c r="Y63" s="140">
        <f>ROUND(Y62*'Plan - Personalausgaben'!Y63,2)</f>
        <v>0</v>
      </c>
      <c r="Z63" s="129">
        <f>ROUND(Z62*'Plan - Personalausgaben'!Z63,2)</f>
        <v>0</v>
      </c>
      <c r="AA63" s="130">
        <f>ROUND(AA62*'Plan - Personalausgaben'!AA63,2)</f>
        <v>0</v>
      </c>
      <c r="AB63" s="130">
        <f>ROUND(AB62*'Plan - Personalausgaben'!AB63,2)</f>
        <v>0</v>
      </c>
      <c r="AC63" s="140">
        <f>ROUND(AC62*'Plan - Personalausgaben'!AC63,2)</f>
        <v>0</v>
      </c>
      <c r="AD63" s="129">
        <f>ROUND(AD62*'Plan - Personalausgaben'!AD63,2)</f>
        <v>0</v>
      </c>
      <c r="AE63" s="130">
        <f>ROUND(AE62*'Plan - Personalausgaben'!AE63,2)</f>
        <v>0</v>
      </c>
      <c r="AF63" s="130">
        <f>ROUND(AF62*'Plan - Personalausgaben'!AF63,2)</f>
        <v>0</v>
      </c>
      <c r="AG63" s="140">
        <f>ROUND(AG62*'Plan - Personalausgaben'!AG63,2)</f>
        <v>0</v>
      </c>
      <c r="AH63" s="129">
        <f>ROUND(AH62*'Plan - Personalausgaben'!AH63,2)</f>
        <v>0</v>
      </c>
      <c r="AI63" s="130">
        <f>ROUND(AI62*'Plan - Personalausgaben'!AI63,2)</f>
        <v>0</v>
      </c>
      <c r="AJ63" s="130">
        <f>ROUND(AJ62*'Plan - Personalausgaben'!AJ63,2)</f>
        <v>0</v>
      </c>
      <c r="AK63" s="131">
        <f>ROUND(AK62*'Plan - Personalausgaben'!AK63,2)</f>
        <v>0</v>
      </c>
      <c r="AL63" s="136">
        <f t="shared" si="19"/>
        <v>0</v>
      </c>
      <c r="AM63" s="130">
        <f t="shared" si="20"/>
        <v>0</v>
      </c>
      <c r="AN63" s="130">
        <f t="shared" si="21"/>
        <v>0</v>
      </c>
      <c r="AO63" s="130">
        <f t="shared" si="22"/>
        <v>0</v>
      </c>
      <c r="AP63" s="131">
        <f t="shared" si="23"/>
        <v>0</v>
      </c>
    </row>
    <row r="64" spans="1:42" s="108" customFormat="1" x14ac:dyDescent="0.25">
      <c r="A64" s="124" t="s">
        <v>108</v>
      </c>
      <c r="B64" s="129">
        <f>ROUND(B62*'Plan - Personalausgaben'!B64,2)</f>
        <v>0</v>
      </c>
      <c r="C64" s="130">
        <f>ROUND(C62*'Plan - Personalausgaben'!C64,2)</f>
        <v>0</v>
      </c>
      <c r="D64" s="130">
        <f>ROUND(D62*'Plan - Personalausgaben'!D64,2)</f>
        <v>0</v>
      </c>
      <c r="E64" s="130">
        <f>ROUND(E62*'Plan - Personalausgaben'!E64,2)</f>
        <v>0</v>
      </c>
      <c r="F64" s="130">
        <f>ROUND(F62*'Plan - Personalausgaben'!F64,2)</f>
        <v>0</v>
      </c>
      <c r="G64" s="130">
        <f>ROUND(G62*'Plan - Personalausgaben'!G64,2)</f>
        <v>0</v>
      </c>
      <c r="H64" s="130">
        <f>ROUND(H62*'Plan - Personalausgaben'!H64,2)</f>
        <v>0</v>
      </c>
      <c r="I64" s="130">
        <f>ROUND(I62*'Plan - Personalausgaben'!I64,2)</f>
        <v>0</v>
      </c>
      <c r="J64" s="130">
        <f>ROUND(J62*'Plan - Personalausgaben'!J64,2)</f>
        <v>0</v>
      </c>
      <c r="K64" s="130">
        <f>ROUND(K62*'Plan - Personalausgaben'!K64,2)</f>
        <v>0</v>
      </c>
      <c r="L64" s="130">
        <f>ROUND(L62*'Plan - Personalausgaben'!L64,2)</f>
        <v>0</v>
      </c>
      <c r="M64" s="140">
        <f>ROUND(M62*'Plan - Personalausgaben'!M64,2)</f>
        <v>0</v>
      </c>
      <c r="N64" s="129">
        <f>ROUND(N62*'Plan - Personalausgaben'!N64,2)</f>
        <v>0</v>
      </c>
      <c r="O64" s="130">
        <f>ROUND(O62*'Plan - Personalausgaben'!O64,2)</f>
        <v>0</v>
      </c>
      <c r="P64" s="130">
        <f>ROUND(P62*'Plan - Personalausgaben'!P64,2)</f>
        <v>0</v>
      </c>
      <c r="Q64" s="130">
        <f>ROUND(Q62*'Plan - Personalausgaben'!Q64,2)</f>
        <v>0</v>
      </c>
      <c r="R64" s="130">
        <f>ROUND(R62*'Plan - Personalausgaben'!R64,2)</f>
        <v>0</v>
      </c>
      <c r="S64" s="130">
        <f>ROUND(S62*'Plan - Personalausgaben'!S64,2)</f>
        <v>0</v>
      </c>
      <c r="T64" s="130">
        <f>ROUND(T62*'Plan - Personalausgaben'!T64,2)</f>
        <v>0</v>
      </c>
      <c r="U64" s="130">
        <f>ROUND(U62*'Plan - Personalausgaben'!U64,2)</f>
        <v>0</v>
      </c>
      <c r="V64" s="130">
        <f>ROUND(V62*'Plan - Personalausgaben'!V64,2)</f>
        <v>0</v>
      </c>
      <c r="W64" s="130">
        <f>ROUND(W62*'Plan - Personalausgaben'!W64,2)</f>
        <v>0</v>
      </c>
      <c r="X64" s="130">
        <f>ROUND(X62*'Plan - Personalausgaben'!X64,2)</f>
        <v>0</v>
      </c>
      <c r="Y64" s="140">
        <f>ROUND(Y62*'Plan - Personalausgaben'!Y64,2)</f>
        <v>0</v>
      </c>
      <c r="Z64" s="129">
        <f>ROUND(Z62*'Plan - Personalausgaben'!Z64,2)</f>
        <v>0</v>
      </c>
      <c r="AA64" s="130">
        <f>ROUND(AA62*'Plan - Personalausgaben'!AA64,2)</f>
        <v>0</v>
      </c>
      <c r="AB64" s="130">
        <f>ROUND(AB62*'Plan - Personalausgaben'!AB64,2)</f>
        <v>0</v>
      </c>
      <c r="AC64" s="140">
        <f>ROUND(AC62*'Plan - Personalausgaben'!AC64,2)</f>
        <v>0</v>
      </c>
      <c r="AD64" s="129">
        <f>ROUND(AD62*'Plan - Personalausgaben'!AD64,2)</f>
        <v>0</v>
      </c>
      <c r="AE64" s="130">
        <f>ROUND(AE62*'Plan - Personalausgaben'!AE64,2)</f>
        <v>0</v>
      </c>
      <c r="AF64" s="130">
        <f>ROUND(AF62*'Plan - Personalausgaben'!AF64,2)</f>
        <v>0</v>
      </c>
      <c r="AG64" s="140">
        <f>ROUND(AG62*'Plan - Personalausgaben'!AG64,2)</f>
        <v>0</v>
      </c>
      <c r="AH64" s="129">
        <f>ROUND(AH62*'Plan - Personalausgaben'!AH64,2)</f>
        <v>0</v>
      </c>
      <c r="AI64" s="130">
        <f>ROUND(AI62*'Plan - Personalausgaben'!AI64,2)</f>
        <v>0</v>
      </c>
      <c r="AJ64" s="130">
        <f>ROUND(AJ62*'Plan - Personalausgaben'!AJ64,2)</f>
        <v>0</v>
      </c>
      <c r="AK64" s="131">
        <f>ROUND(AK62*'Plan - Personalausgaben'!AK64,2)</f>
        <v>0</v>
      </c>
      <c r="AL64" s="136">
        <f t="shared" si="19"/>
        <v>0</v>
      </c>
      <c r="AM64" s="130">
        <f t="shared" si="20"/>
        <v>0</v>
      </c>
      <c r="AN64" s="130">
        <f t="shared" si="21"/>
        <v>0</v>
      </c>
      <c r="AO64" s="130">
        <f t="shared" si="22"/>
        <v>0</v>
      </c>
      <c r="AP64" s="131">
        <f t="shared" si="23"/>
        <v>0</v>
      </c>
    </row>
    <row r="65" spans="1:42" s="108" customFormat="1" x14ac:dyDescent="0.25">
      <c r="A65" s="124" t="s">
        <v>109</v>
      </c>
      <c r="B65" s="129">
        <f t="shared" ref="B65:AK65" si="26">B62-B63-B64</f>
        <v>0</v>
      </c>
      <c r="C65" s="130">
        <f t="shared" si="26"/>
        <v>0</v>
      </c>
      <c r="D65" s="130">
        <f t="shared" si="26"/>
        <v>0</v>
      </c>
      <c r="E65" s="130">
        <f t="shared" si="26"/>
        <v>0</v>
      </c>
      <c r="F65" s="130">
        <f t="shared" si="26"/>
        <v>0</v>
      </c>
      <c r="G65" s="130">
        <f t="shared" si="26"/>
        <v>0</v>
      </c>
      <c r="H65" s="130">
        <f t="shared" si="26"/>
        <v>0</v>
      </c>
      <c r="I65" s="130">
        <f t="shared" si="26"/>
        <v>0</v>
      </c>
      <c r="J65" s="130">
        <f t="shared" si="26"/>
        <v>0</v>
      </c>
      <c r="K65" s="130">
        <f t="shared" si="26"/>
        <v>0</v>
      </c>
      <c r="L65" s="130">
        <f t="shared" si="26"/>
        <v>0</v>
      </c>
      <c r="M65" s="140">
        <f t="shared" si="26"/>
        <v>0</v>
      </c>
      <c r="N65" s="129">
        <f t="shared" si="26"/>
        <v>0</v>
      </c>
      <c r="O65" s="130">
        <f t="shared" si="26"/>
        <v>0</v>
      </c>
      <c r="P65" s="130">
        <f t="shared" si="26"/>
        <v>0</v>
      </c>
      <c r="Q65" s="130">
        <f t="shared" si="26"/>
        <v>0</v>
      </c>
      <c r="R65" s="130">
        <f t="shared" si="26"/>
        <v>0</v>
      </c>
      <c r="S65" s="130">
        <f t="shared" si="26"/>
        <v>0</v>
      </c>
      <c r="T65" s="130">
        <f t="shared" si="26"/>
        <v>0</v>
      </c>
      <c r="U65" s="130">
        <f t="shared" si="26"/>
        <v>0</v>
      </c>
      <c r="V65" s="130">
        <f t="shared" si="26"/>
        <v>0</v>
      </c>
      <c r="W65" s="130">
        <f t="shared" si="26"/>
        <v>0</v>
      </c>
      <c r="X65" s="130">
        <f t="shared" si="26"/>
        <v>0</v>
      </c>
      <c r="Y65" s="140">
        <f t="shared" si="26"/>
        <v>0</v>
      </c>
      <c r="Z65" s="129">
        <f t="shared" si="26"/>
        <v>0</v>
      </c>
      <c r="AA65" s="130">
        <f t="shared" si="26"/>
        <v>0</v>
      </c>
      <c r="AB65" s="130">
        <f t="shared" si="26"/>
        <v>0</v>
      </c>
      <c r="AC65" s="140">
        <f t="shared" si="26"/>
        <v>0</v>
      </c>
      <c r="AD65" s="129">
        <f t="shared" si="26"/>
        <v>0</v>
      </c>
      <c r="AE65" s="130">
        <f t="shared" si="26"/>
        <v>0</v>
      </c>
      <c r="AF65" s="130">
        <f t="shared" si="26"/>
        <v>0</v>
      </c>
      <c r="AG65" s="140">
        <f t="shared" si="26"/>
        <v>0</v>
      </c>
      <c r="AH65" s="129">
        <f t="shared" si="26"/>
        <v>0</v>
      </c>
      <c r="AI65" s="130">
        <f t="shared" si="26"/>
        <v>0</v>
      </c>
      <c r="AJ65" s="130">
        <f t="shared" si="26"/>
        <v>0</v>
      </c>
      <c r="AK65" s="131">
        <f t="shared" si="26"/>
        <v>0</v>
      </c>
      <c r="AL65" s="136">
        <f t="shared" si="19"/>
        <v>0</v>
      </c>
      <c r="AM65" s="130">
        <f t="shared" si="20"/>
        <v>0</v>
      </c>
      <c r="AN65" s="130">
        <f t="shared" si="21"/>
        <v>0</v>
      </c>
      <c r="AO65" s="130">
        <f t="shared" si="22"/>
        <v>0</v>
      </c>
      <c r="AP65" s="131">
        <f t="shared" si="23"/>
        <v>0</v>
      </c>
    </row>
    <row r="66" spans="1:42" s="108" customFormat="1" x14ac:dyDescent="0.25">
      <c r="A66" s="118" t="s">
        <v>99</v>
      </c>
      <c r="B66" s="119">
        <f>'Plan - Personalausgaben'!B66</f>
        <v>0</v>
      </c>
      <c r="C66" s="120">
        <f>'Plan - Personalausgaben'!C66</f>
        <v>0</v>
      </c>
      <c r="D66" s="120">
        <f>'Plan - Personalausgaben'!D66</f>
        <v>0</v>
      </c>
      <c r="E66" s="120">
        <f>'Plan - Personalausgaben'!E66</f>
        <v>0</v>
      </c>
      <c r="F66" s="120">
        <f>'Plan - Personalausgaben'!F66</f>
        <v>0</v>
      </c>
      <c r="G66" s="120">
        <f>'Plan - Personalausgaben'!G66</f>
        <v>0</v>
      </c>
      <c r="H66" s="120">
        <f>'Plan - Personalausgaben'!H66</f>
        <v>0</v>
      </c>
      <c r="I66" s="120">
        <f>'Plan - Personalausgaben'!I66</f>
        <v>0</v>
      </c>
      <c r="J66" s="120">
        <f>'Plan - Personalausgaben'!J66</f>
        <v>0</v>
      </c>
      <c r="K66" s="120">
        <f>'Plan - Personalausgaben'!K66</f>
        <v>0</v>
      </c>
      <c r="L66" s="120">
        <f>'Plan - Personalausgaben'!L66</f>
        <v>0</v>
      </c>
      <c r="M66" s="122">
        <f>'Plan - Personalausgaben'!M66</f>
        <v>0</v>
      </c>
      <c r="N66" s="119">
        <f>'Plan - Personalausgaben'!N66</f>
        <v>0</v>
      </c>
      <c r="O66" s="120">
        <f>'Plan - Personalausgaben'!O66</f>
        <v>0</v>
      </c>
      <c r="P66" s="120">
        <f>'Plan - Personalausgaben'!P66</f>
        <v>0</v>
      </c>
      <c r="Q66" s="120">
        <f>'Plan - Personalausgaben'!Q66</f>
        <v>0</v>
      </c>
      <c r="R66" s="120">
        <f>'Plan - Personalausgaben'!R66</f>
        <v>0</v>
      </c>
      <c r="S66" s="120">
        <f>'Plan - Personalausgaben'!S66</f>
        <v>0</v>
      </c>
      <c r="T66" s="120">
        <f>'Plan - Personalausgaben'!T66</f>
        <v>0</v>
      </c>
      <c r="U66" s="120">
        <f>'Plan - Personalausgaben'!U66</f>
        <v>0</v>
      </c>
      <c r="V66" s="120">
        <f>'Plan - Personalausgaben'!V66</f>
        <v>0</v>
      </c>
      <c r="W66" s="120">
        <f>'Plan - Personalausgaben'!W66</f>
        <v>0</v>
      </c>
      <c r="X66" s="120">
        <f>'Plan - Personalausgaben'!X66</f>
        <v>0</v>
      </c>
      <c r="Y66" s="122">
        <f>'Plan - Personalausgaben'!Y66</f>
        <v>0</v>
      </c>
      <c r="Z66" s="119">
        <f>'Plan - Personalausgaben'!Z66</f>
        <v>0</v>
      </c>
      <c r="AA66" s="120">
        <f>'Plan - Personalausgaben'!AA66</f>
        <v>0</v>
      </c>
      <c r="AB66" s="120">
        <f>'Plan - Personalausgaben'!AB66</f>
        <v>0</v>
      </c>
      <c r="AC66" s="122">
        <f>'Plan - Personalausgaben'!AC66</f>
        <v>0</v>
      </c>
      <c r="AD66" s="119">
        <f>'Plan - Personalausgaben'!AD66</f>
        <v>0</v>
      </c>
      <c r="AE66" s="120">
        <f>'Plan - Personalausgaben'!AE66</f>
        <v>0</v>
      </c>
      <c r="AF66" s="120">
        <f>'Plan - Personalausgaben'!AF66</f>
        <v>0</v>
      </c>
      <c r="AG66" s="122">
        <f>'Plan - Personalausgaben'!AG66</f>
        <v>0</v>
      </c>
      <c r="AH66" s="119">
        <f>'Plan - Personalausgaben'!AH66</f>
        <v>0</v>
      </c>
      <c r="AI66" s="120">
        <f>'Plan - Personalausgaben'!AI66</f>
        <v>0</v>
      </c>
      <c r="AJ66" s="120">
        <f>'Plan - Personalausgaben'!AJ66</f>
        <v>0</v>
      </c>
      <c r="AK66" s="121">
        <f>'Plan - Personalausgaben'!AK66</f>
        <v>0</v>
      </c>
      <c r="AL66" s="123">
        <f t="shared" si="19"/>
        <v>0</v>
      </c>
      <c r="AM66" s="120">
        <f t="shared" si="20"/>
        <v>0</v>
      </c>
      <c r="AN66" s="120">
        <f t="shared" si="21"/>
        <v>0</v>
      </c>
      <c r="AO66" s="120">
        <f t="shared" si="22"/>
        <v>0</v>
      </c>
      <c r="AP66" s="121">
        <f t="shared" si="23"/>
        <v>0</v>
      </c>
    </row>
    <row r="67" spans="1:42" s="108" customFormat="1" x14ac:dyDescent="0.25">
      <c r="A67" s="124" t="s">
        <v>107</v>
      </c>
      <c r="B67" s="129">
        <f>ROUND(B66*'Plan - Personalausgaben'!B67,2)</f>
        <v>0</v>
      </c>
      <c r="C67" s="130">
        <f>ROUND(C66*'Plan - Personalausgaben'!C67,2)</f>
        <v>0</v>
      </c>
      <c r="D67" s="130">
        <f>ROUND(D66*'Plan - Personalausgaben'!D67,2)</f>
        <v>0</v>
      </c>
      <c r="E67" s="130">
        <f>ROUND(E66*'Plan - Personalausgaben'!E67,2)</f>
        <v>0</v>
      </c>
      <c r="F67" s="130">
        <f>ROUND(F66*'Plan - Personalausgaben'!F67,2)</f>
        <v>0</v>
      </c>
      <c r="G67" s="130">
        <f>ROUND(G66*'Plan - Personalausgaben'!G67,2)</f>
        <v>0</v>
      </c>
      <c r="H67" s="130">
        <f>ROUND(H66*'Plan - Personalausgaben'!H67,2)</f>
        <v>0</v>
      </c>
      <c r="I67" s="130">
        <f>ROUND(I66*'Plan - Personalausgaben'!I67,2)</f>
        <v>0</v>
      </c>
      <c r="J67" s="130">
        <f>ROUND(J66*'Plan - Personalausgaben'!J67,2)</f>
        <v>0</v>
      </c>
      <c r="K67" s="130">
        <f>ROUND(K66*'Plan - Personalausgaben'!K67,2)</f>
        <v>0</v>
      </c>
      <c r="L67" s="130">
        <f>ROUND(L66*'Plan - Personalausgaben'!L67,2)</f>
        <v>0</v>
      </c>
      <c r="M67" s="140">
        <f>ROUND(M66*'Plan - Personalausgaben'!M67,2)</f>
        <v>0</v>
      </c>
      <c r="N67" s="129">
        <f>ROUND(N66*'Plan - Personalausgaben'!N67,2)</f>
        <v>0</v>
      </c>
      <c r="O67" s="130">
        <f>ROUND(O66*'Plan - Personalausgaben'!O67,2)</f>
        <v>0</v>
      </c>
      <c r="P67" s="130">
        <f>ROUND(P66*'Plan - Personalausgaben'!P67,2)</f>
        <v>0</v>
      </c>
      <c r="Q67" s="130">
        <f>ROUND(Q66*'Plan - Personalausgaben'!Q67,2)</f>
        <v>0</v>
      </c>
      <c r="R67" s="130">
        <f>ROUND(R66*'Plan - Personalausgaben'!R67,2)</f>
        <v>0</v>
      </c>
      <c r="S67" s="130">
        <f>ROUND(S66*'Plan - Personalausgaben'!S67,2)</f>
        <v>0</v>
      </c>
      <c r="T67" s="130">
        <f>ROUND(T66*'Plan - Personalausgaben'!T67,2)</f>
        <v>0</v>
      </c>
      <c r="U67" s="130">
        <f>ROUND(U66*'Plan - Personalausgaben'!U67,2)</f>
        <v>0</v>
      </c>
      <c r="V67" s="130">
        <f>ROUND(V66*'Plan - Personalausgaben'!V67,2)</f>
        <v>0</v>
      </c>
      <c r="W67" s="130">
        <f>ROUND(W66*'Plan - Personalausgaben'!W67,2)</f>
        <v>0</v>
      </c>
      <c r="X67" s="130">
        <f>ROUND(X66*'Plan - Personalausgaben'!X67,2)</f>
        <v>0</v>
      </c>
      <c r="Y67" s="140">
        <f>ROUND(Y66*'Plan - Personalausgaben'!Y67,2)</f>
        <v>0</v>
      </c>
      <c r="Z67" s="129">
        <f>ROUND(Z66*'Plan - Personalausgaben'!Z67,2)</f>
        <v>0</v>
      </c>
      <c r="AA67" s="130">
        <f>ROUND(AA66*'Plan - Personalausgaben'!AA67,2)</f>
        <v>0</v>
      </c>
      <c r="AB67" s="130">
        <f>ROUND(AB66*'Plan - Personalausgaben'!AB67,2)</f>
        <v>0</v>
      </c>
      <c r="AC67" s="140">
        <f>ROUND(AC66*'Plan - Personalausgaben'!AC67,2)</f>
        <v>0</v>
      </c>
      <c r="AD67" s="129">
        <f>ROUND(AD66*'Plan - Personalausgaben'!AD67,2)</f>
        <v>0</v>
      </c>
      <c r="AE67" s="130">
        <f>ROUND(AE66*'Plan - Personalausgaben'!AE67,2)</f>
        <v>0</v>
      </c>
      <c r="AF67" s="130">
        <f>ROUND(AF66*'Plan - Personalausgaben'!AF67,2)</f>
        <v>0</v>
      </c>
      <c r="AG67" s="140">
        <f>ROUND(AG66*'Plan - Personalausgaben'!AG67,2)</f>
        <v>0</v>
      </c>
      <c r="AH67" s="129">
        <f>ROUND(AH66*'Plan - Personalausgaben'!AH67,2)</f>
        <v>0</v>
      </c>
      <c r="AI67" s="130">
        <f>ROUND(AI66*'Plan - Personalausgaben'!AI67,2)</f>
        <v>0</v>
      </c>
      <c r="AJ67" s="130">
        <f>ROUND(AJ66*'Plan - Personalausgaben'!AJ67,2)</f>
        <v>0</v>
      </c>
      <c r="AK67" s="131">
        <f>ROUND(AK66*'Plan - Personalausgaben'!AK67,2)</f>
        <v>0</v>
      </c>
      <c r="AL67" s="136">
        <f t="shared" si="19"/>
        <v>0</v>
      </c>
      <c r="AM67" s="130">
        <f t="shared" si="20"/>
        <v>0</v>
      </c>
      <c r="AN67" s="130">
        <f t="shared" si="21"/>
        <v>0</v>
      </c>
      <c r="AO67" s="130">
        <f t="shared" si="22"/>
        <v>0</v>
      </c>
      <c r="AP67" s="131">
        <f t="shared" si="23"/>
        <v>0</v>
      </c>
    </row>
    <row r="68" spans="1:42" s="108" customFormat="1" x14ac:dyDescent="0.25">
      <c r="A68" s="124" t="s">
        <v>108</v>
      </c>
      <c r="B68" s="129">
        <f>ROUND(B66*'Plan - Personalausgaben'!B68,2)</f>
        <v>0</v>
      </c>
      <c r="C68" s="130">
        <f>ROUND(C66*'Plan - Personalausgaben'!C68,2)</f>
        <v>0</v>
      </c>
      <c r="D68" s="130">
        <f>ROUND(D66*'Plan - Personalausgaben'!D68,2)</f>
        <v>0</v>
      </c>
      <c r="E68" s="130">
        <f>ROUND(E66*'Plan - Personalausgaben'!E68,2)</f>
        <v>0</v>
      </c>
      <c r="F68" s="130">
        <f>ROUND(F66*'Plan - Personalausgaben'!F68,2)</f>
        <v>0</v>
      </c>
      <c r="G68" s="130">
        <f>ROUND(G66*'Plan - Personalausgaben'!G68,2)</f>
        <v>0</v>
      </c>
      <c r="H68" s="130">
        <f>ROUND(H66*'Plan - Personalausgaben'!H68,2)</f>
        <v>0</v>
      </c>
      <c r="I68" s="130">
        <f>ROUND(I66*'Plan - Personalausgaben'!I68,2)</f>
        <v>0</v>
      </c>
      <c r="J68" s="130">
        <f>ROUND(J66*'Plan - Personalausgaben'!J68,2)</f>
        <v>0</v>
      </c>
      <c r="K68" s="130">
        <f>ROUND(K66*'Plan - Personalausgaben'!K68,2)</f>
        <v>0</v>
      </c>
      <c r="L68" s="130">
        <f>ROUND(L66*'Plan - Personalausgaben'!L68,2)</f>
        <v>0</v>
      </c>
      <c r="M68" s="140">
        <f>ROUND(M66*'Plan - Personalausgaben'!M68,2)</f>
        <v>0</v>
      </c>
      <c r="N68" s="129">
        <f>ROUND(N66*'Plan - Personalausgaben'!N68,2)</f>
        <v>0</v>
      </c>
      <c r="O68" s="130">
        <f>ROUND(O66*'Plan - Personalausgaben'!O68,2)</f>
        <v>0</v>
      </c>
      <c r="P68" s="130">
        <f>ROUND(P66*'Plan - Personalausgaben'!P68,2)</f>
        <v>0</v>
      </c>
      <c r="Q68" s="130">
        <f>ROUND(Q66*'Plan - Personalausgaben'!Q68,2)</f>
        <v>0</v>
      </c>
      <c r="R68" s="130">
        <f>ROUND(R66*'Plan - Personalausgaben'!R68,2)</f>
        <v>0</v>
      </c>
      <c r="S68" s="130">
        <f>ROUND(S66*'Plan - Personalausgaben'!S68,2)</f>
        <v>0</v>
      </c>
      <c r="T68" s="130">
        <f>ROUND(T66*'Plan - Personalausgaben'!T68,2)</f>
        <v>0</v>
      </c>
      <c r="U68" s="130">
        <f>ROUND(U66*'Plan - Personalausgaben'!U68,2)</f>
        <v>0</v>
      </c>
      <c r="V68" s="130">
        <f>ROUND(V66*'Plan - Personalausgaben'!V68,2)</f>
        <v>0</v>
      </c>
      <c r="W68" s="130">
        <f>ROUND(W66*'Plan - Personalausgaben'!W68,2)</f>
        <v>0</v>
      </c>
      <c r="X68" s="130">
        <f>ROUND(X66*'Plan - Personalausgaben'!X68,2)</f>
        <v>0</v>
      </c>
      <c r="Y68" s="140">
        <f>ROUND(Y66*'Plan - Personalausgaben'!Y68,2)</f>
        <v>0</v>
      </c>
      <c r="Z68" s="129">
        <f>ROUND(Z66*'Plan - Personalausgaben'!Z68,2)</f>
        <v>0</v>
      </c>
      <c r="AA68" s="130">
        <f>ROUND(AA66*'Plan - Personalausgaben'!AA68,2)</f>
        <v>0</v>
      </c>
      <c r="AB68" s="130">
        <f>ROUND(AB66*'Plan - Personalausgaben'!AB68,2)</f>
        <v>0</v>
      </c>
      <c r="AC68" s="140">
        <f>ROUND(AC66*'Plan - Personalausgaben'!AC68,2)</f>
        <v>0</v>
      </c>
      <c r="AD68" s="129">
        <f>ROUND(AD66*'Plan - Personalausgaben'!AD68,2)</f>
        <v>0</v>
      </c>
      <c r="AE68" s="130">
        <f>ROUND(AE66*'Plan - Personalausgaben'!AE68,2)</f>
        <v>0</v>
      </c>
      <c r="AF68" s="130">
        <f>ROUND(AF66*'Plan - Personalausgaben'!AF68,2)</f>
        <v>0</v>
      </c>
      <c r="AG68" s="140">
        <f>ROUND(AG66*'Plan - Personalausgaben'!AG68,2)</f>
        <v>0</v>
      </c>
      <c r="AH68" s="129">
        <f>ROUND(AH66*'Plan - Personalausgaben'!AH68,2)</f>
        <v>0</v>
      </c>
      <c r="AI68" s="130">
        <f>ROUND(AI66*'Plan - Personalausgaben'!AI68,2)</f>
        <v>0</v>
      </c>
      <c r="AJ68" s="130">
        <f>ROUND(AJ66*'Plan - Personalausgaben'!AJ68,2)</f>
        <v>0</v>
      </c>
      <c r="AK68" s="131">
        <f>ROUND(AK66*'Plan - Personalausgaben'!AK68,2)</f>
        <v>0</v>
      </c>
      <c r="AL68" s="136">
        <f t="shared" si="19"/>
        <v>0</v>
      </c>
      <c r="AM68" s="130">
        <f t="shared" si="20"/>
        <v>0</v>
      </c>
      <c r="AN68" s="130">
        <f t="shared" si="21"/>
        <v>0</v>
      </c>
      <c r="AO68" s="130">
        <f t="shared" si="22"/>
        <v>0</v>
      </c>
      <c r="AP68" s="131">
        <f t="shared" si="23"/>
        <v>0</v>
      </c>
    </row>
    <row r="69" spans="1:42" s="108" customFormat="1" x14ac:dyDescent="0.25">
      <c r="A69" s="124" t="s">
        <v>109</v>
      </c>
      <c r="B69" s="129">
        <f t="shared" ref="B69:AK69" si="27">B66-B67-B68</f>
        <v>0</v>
      </c>
      <c r="C69" s="130">
        <f t="shared" si="27"/>
        <v>0</v>
      </c>
      <c r="D69" s="130">
        <f t="shared" si="27"/>
        <v>0</v>
      </c>
      <c r="E69" s="130">
        <f t="shared" si="27"/>
        <v>0</v>
      </c>
      <c r="F69" s="130">
        <f t="shared" si="27"/>
        <v>0</v>
      </c>
      <c r="G69" s="130">
        <f t="shared" si="27"/>
        <v>0</v>
      </c>
      <c r="H69" s="130">
        <f t="shared" si="27"/>
        <v>0</v>
      </c>
      <c r="I69" s="130">
        <f t="shared" si="27"/>
        <v>0</v>
      </c>
      <c r="J69" s="130">
        <f t="shared" si="27"/>
        <v>0</v>
      </c>
      <c r="K69" s="130">
        <f t="shared" si="27"/>
        <v>0</v>
      </c>
      <c r="L69" s="130">
        <f t="shared" si="27"/>
        <v>0</v>
      </c>
      <c r="M69" s="140">
        <f t="shared" si="27"/>
        <v>0</v>
      </c>
      <c r="N69" s="129">
        <f t="shared" si="27"/>
        <v>0</v>
      </c>
      <c r="O69" s="130">
        <f t="shared" si="27"/>
        <v>0</v>
      </c>
      <c r="P69" s="130">
        <f t="shared" si="27"/>
        <v>0</v>
      </c>
      <c r="Q69" s="130">
        <f t="shared" si="27"/>
        <v>0</v>
      </c>
      <c r="R69" s="130">
        <f t="shared" si="27"/>
        <v>0</v>
      </c>
      <c r="S69" s="130">
        <f t="shared" si="27"/>
        <v>0</v>
      </c>
      <c r="T69" s="130">
        <f t="shared" si="27"/>
        <v>0</v>
      </c>
      <c r="U69" s="130">
        <f t="shared" si="27"/>
        <v>0</v>
      </c>
      <c r="V69" s="130">
        <f t="shared" si="27"/>
        <v>0</v>
      </c>
      <c r="W69" s="130">
        <f t="shared" si="27"/>
        <v>0</v>
      </c>
      <c r="X69" s="130">
        <f t="shared" si="27"/>
        <v>0</v>
      </c>
      <c r="Y69" s="140">
        <f t="shared" si="27"/>
        <v>0</v>
      </c>
      <c r="Z69" s="129">
        <f t="shared" si="27"/>
        <v>0</v>
      </c>
      <c r="AA69" s="130">
        <f t="shared" si="27"/>
        <v>0</v>
      </c>
      <c r="AB69" s="130">
        <f t="shared" si="27"/>
        <v>0</v>
      </c>
      <c r="AC69" s="140">
        <f t="shared" si="27"/>
        <v>0</v>
      </c>
      <c r="AD69" s="129">
        <f t="shared" si="27"/>
        <v>0</v>
      </c>
      <c r="AE69" s="130">
        <f t="shared" si="27"/>
        <v>0</v>
      </c>
      <c r="AF69" s="130">
        <f t="shared" si="27"/>
        <v>0</v>
      </c>
      <c r="AG69" s="140">
        <f t="shared" si="27"/>
        <v>0</v>
      </c>
      <c r="AH69" s="129">
        <f t="shared" si="27"/>
        <v>0</v>
      </c>
      <c r="AI69" s="130">
        <f t="shared" si="27"/>
        <v>0</v>
      </c>
      <c r="AJ69" s="130">
        <f t="shared" si="27"/>
        <v>0</v>
      </c>
      <c r="AK69" s="131">
        <f t="shared" si="27"/>
        <v>0</v>
      </c>
      <c r="AL69" s="136">
        <f t="shared" si="19"/>
        <v>0</v>
      </c>
      <c r="AM69" s="130">
        <f t="shared" si="20"/>
        <v>0</v>
      </c>
      <c r="AN69" s="130">
        <f t="shared" si="21"/>
        <v>0</v>
      </c>
      <c r="AO69" s="130">
        <f t="shared" si="22"/>
        <v>0</v>
      </c>
      <c r="AP69" s="131">
        <f t="shared" si="23"/>
        <v>0</v>
      </c>
    </row>
    <row r="70" spans="1:42" s="108" customFormat="1" x14ac:dyDescent="0.25">
      <c r="A70" s="118" t="s">
        <v>99</v>
      </c>
      <c r="B70" s="119">
        <f>'Plan - Personalausgaben'!B70</f>
        <v>0</v>
      </c>
      <c r="C70" s="120">
        <f>'Plan - Personalausgaben'!C70</f>
        <v>0</v>
      </c>
      <c r="D70" s="120">
        <f>'Plan - Personalausgaben'!D70</f>
        <v>0</v>
      </c>
      <c r="E70" s="120">
        <f>'Plan - Personalausgaben'!E70</f>
        <v>0</v>
      </c>
      <c r="F70" s="120">
        <f>'Plan - Personalausgaben'!F70</f>
        <v>0</v>
      </c>
      <c r="G70" s="120">
        <f>'Plan - Personalausgaben'!G70</f>
        <v>0</v>
      </c>
      <c r="H70" s="120">
        <f>'Plan - Personalausgaben'!H70</f>
        <v>0</v>
      </c>
      <c r="I70" s="120">
        <f>'Plan - Personalausgaben'!I70</f>
        <v>0</v>
      </c>
      <c r="J70" s="120">
        <f>'Plan - Personalausgaben'!J70</f>
        <v>0</v>
      </c>
      <c r="K70" s="120">
        <f>'Plan - Personalausgaben'!K70</f>
        <v>0</v>
      </c>
      <c r="L70" s="120">
        <f>'Plan - Personalausgaben'!L70</f>
        <v>0</v>
      </c>
      <c r="M70" s="122">
        <f>'Plan - Personalausgaben'!M70</f>
        <v>0</v>
      </c>
      <c r="N70" s="119">
        <f>'Plan - Personalausgaben'!N70</f>
        <v>0</v>
      </c>
      <c r="O70" s="120">
        <f>'Plan - Personalausgaben'!O70</f>
        <v>0</v>
      </c>
      <c r="P70" s="120">
        <f>'Plan - Personalausgaben'!P70</f>
        <v>0</v>
      </c>
      <c r="Q70" s="120">
        <f>'Plan - Personalausgaben'!Q70</f>
        <v>0</v>
      </c>
      <c r="R70" s="120">
        <f>'Plan - Personalausgaben'!R70</f>
        <v>0</v>
      </c>
      <c r="S70" s="120">
        <f>'Plan - Personalausgaben'!S70</f>
        <v>0</v>
      </c>
      <c r="T70" s="120">
        <f>'Plan - Personalausgaben'!T70</f>
        <v>0</v>
      </c>
      <c r="U70" s="120">
        <f>'Plan - Personalausgaben'!U70</f>
        <v>0</v>
      </c>
      <c r="V70" s="120">
        <f>'Plan - Personalausgaben'!V70</f>
        <v>0</v>
      </c>
      <c r="W70" s="120">
        <f>'Plan - Personalausgaben'!W70</f>
        <v>0</v>
      </c>
      <c r="X70" s="120">
        <f>'Plan - Personalausgaben'!X70</f>
        <v>0</v>
      </c>
      <c r="Y70" s="122">
        <f>'Plan - Personalausgaben'!Y70</f>
        <v>0</v>
      </c>
      <c r="Z70" s="119">
        <f>'Plan - Personalausgaben'!Z70</f>
        <v>0</v>
      </c>
      <c r="AA70" s="120">
        <f>'Plan - Personalausgaben'!AA70</f>
        <v>0</v>
      </c>
      <c r="AB70" s="120">
        <f>'Plan - Personalausgaben'!AB70</f>
        <v>0</v>
      </c>
      <c r="AC70" s="122">
        <f>'Plan - Personalausgaben'!AC70</f>
        <v>0</v>
      </c>
      <c r="AD70" s="119">
        <f>'Plan - Personalausgaben'!AD70</f>
        <v>0</v>
      </c>
      <c r="AE70" s="120">
        <f>'Plan - Personalausgaben'!AE70</f>
        <v>0</v>
      </c>
      <c r="AF70" s="120">
        <f>'Plan - Personalausgaben'!AF70</f>
        <v>0</v>
      </c>
      <c r="AG70" s="122">
        <f>'Plan - Personalausgaben'!AG70</f>
        <v>0</v>
      </c>
      <c r="AH70" s="119">
        <f>'Plan - Personalausgaben'!AH70</f>
        <v>0</v>
      </c>
      <c r="AI70" s="120">
        <f>'Plan - Personalausgaben'!AI70</f>
        <v>0</v>
      </c>
      <c r="AJ70" s="120">
        <f>'Plan - Personalausgaben'!AJ70</f>
        <v>0</v>
      </c>
      <c r="AK70" s="121">
        <f>'Plan - Personalausgaben'!AK70</f>
        <v>0</v>
      </c>
      <c r="AL70" s="123">
        <f t="shared" si="19"/>
        <v>0</v>
      </c>
      <c r="AM70" s="120">
        <f t="shared" si="20"/>
        <v>0</v>
      </c>
      <c r="AN70" s="120">
        <f t="shared" si="21"/>
        <v>0</v>
      </c>
      <c r="AO70" s="120">
        <f t="shared" si="22"/>
        <v>0</v>
      </c>
      <c r="AP70" s="121">
        <f t="shared" si="23"/>
        <v>0</v>
      </c>
    </row>
    <row r="71" spans="1:42" s="108" customFormat="1" x14ac:dyDescent="0.25">
      <c r="A71" s="124" t="s">
        <v>107</v>
      </c>
      <c r="B71" s="129">
        <f>ROUND(B70*'Plan - Personalausgaben'!B71,2)</f>
        <v>0</v>
      </c>
      <c r="C71" s="130">
        <f>ROUND(C70*'Plan - Personalausgaben'!C71,2)</f>
        <v>0</v>
      </c>
      <c r="D71" s="130">
        <f>ROUND(D70*'Plan - Personalausgaben'!D71,2)</f>
        <v>0</v>
      </c>
      <c r="E71" s="130">
        <f>ROUND(E70*'Plan - Personalausgaben'!E71,2)</f>
        <v>0</v>
      </c>
      <c r="F71" s="130">
        <f>ROUND(F70*'Plan - Personalausgaben'!F71,2)</f>
        <v>0</v>
      </c>
      <c r="G71" s="130">
        <f>ROUND(G70*'Plan - Personalausgaben'!G71,2)</f>
        <v>0</v>
      </c>
      <c r="H71" s="130">
        <f>ROUND(H70*'Plan - Personalausgaben'!H71,2)</f>
        <v>0</v>
      </c>
      <c r="I71" s="130">
        <f>ROUND(I70*'Plan - Personalausgaben'!I71,2)</f>
        <v>0</v>
      </c>
      <c r="J71" s="130">
        <f>ROUND(J70*'Plan - Personalausgaben'!J71,2)</f>
        <v>0</v>
      </c>
      <c r="K71" s="130">
        <f>ROUND(K70*'Plan - Personalausgaben'!K71,2)</f>
        <v>0</v>
      </c>
      <c r="L71" s="130">
        <f>ROUND(L70*'Plan - Personalausgaben'!L71,2)</f>
        <v>0</v>
      </c>
      <c r="M71" s="140">
        <f>ROUND(M70*'Plan - Personalausgaben'!M71,2)</f>
        <v>0</v>
      </c>
      <c r="N71" s="129">
        <f>ROUND(N70*'Plan - Personalausgaben'!N71,2)</f>
        <v>0</v>
      </c>
      <c r="O71" s="130">
        <f>ROUND(O70*'Plan - Personalausgaben'!O71,2)</f>
        <v>0</v>
      </c>
      <c r="P71" s="130">
        <f>ROUND(P70*'Plan - Personalausgaben'!P71,2)</f>
        <v>0</v>
      </c>
      <c r="Q71" s="130">
        <f>ROUND(Q70*'Plan - Personalausgaben'!Q71,2)</f>
        <v>0</v>
      </c>
      <c r="R71" s="130">
        <f>ROUND(R70*'Plan - Personalausgaben'!R71,2)</f>
        <v>0</v>
      </c>
      <c r="S71" s="130">
        <f>ROUND(S70*'Plan - Personalausgaben'!S71,2)</f>
        <v>0</v>
      </c>
      <c r="T71" s="130">
        <f>ROUND(T70*'Plan - Personalausgaben'!T71,2)</f>
        <v>0</v>
      </c>
      <c r="U71" s="130">
        <f>ROUND(U70*'Plan - Personalausgaben'!U71,2)</f>
        <v>0</v>
      </c>
      <c r="V71" s="130">
        <f>ROUND(V70*'Plan - Personalausgaben'!V71,2)</f>
        <v>0</v>
      </c>
      <c r="W71" s="130">
        <f>ROUND(W70*'Plan - Personalausgaben'!W71,2)</f>
        <v>0</v>
      </c>
      <c r="X71" s="130">
        <f>ROUND(X70*'Plan - Personalausgaben'!X71,2)</f>
        <v>0</v>
      </c>
      <c r="Y71" s="140">
        <f>ROUND(Y70*'Plan - Personalausgaben'!Y71,2)</f>
        <v>0</v>
      </c>
      <c r="Z71" s="129">
        <f>ROUND(Z70*'Plan - Personalausgaben'!Z71,2)</f>
        <v>0</v>
      </c>
      <c r="AA71" s="130">
        <f>ROUND(AA70*'Plan - Personalausgaben'!AA71,2)</f>
        <v>0</v>
      </c>
      <c r="AB71" s="130">
        <f>ROUND(AB70*'Plan - Personalausgaben'!AB71,2)</f>
        <v>0</v>
      </c>
      <c r="AC71" s="140">
        <f>ROUND(AC70*'Plan - Personalausgaben'!AC71,2)</f>
        <v>0</v>
      </c>
      <c r="AD71" s="129">
        <f>ROUND(AD70*'Plan - Personalausgaben'!AD71,2)</f>
        <v>0</v>
      </c>
      <c r="AE71" s="130">
        <f>ROUND(AE70*'Plan - Personalausgaben'!AE71,2)</f>
        <v>0</v>
      </c>
      <c r="AF71" s="130">
        <f>ROUND(AF70*'Plan - Personalausgaben'!AF71,2)</f>
        <v>0</v>
      </c>
      <c r="AG71" s="140">
        <f>ROUND(AG70*'Plan - Personalausgaben'!AG71,2)</f>
        <v>0</v>
      </c>
      <c r="AH71" s="129">
        <f>ROUND(AH70*'Plan - Personalausgaben'!AH71,2)</f>
        <v>0</v>
      </c>
      <c r="AI71" s="130">
        <f>ROUND(AI70*'Plan - Personalausgaben'!AI71,2)</f>
        <v>0</v>
      </c>
      <c r="AJ71" s="130">
        <f>ROUND(AJ70*'Plan - Personalausgaben'!AJ71,2)</f>
        <v>0</v>
      </c>
      <c r="AK71" s="131">
        <f>ROUND(AK70*'Plan - Personalausgaben'!AK71,2)</f>
        <v>0</v>
      </c>
      <c r="AL71" s="136">
        <f t="shared" si="19"/>
        <v>0</v>
      </c>
      <c r="AM71" s="130">
        <f t="shared" si="20"/>
        <v>0</v>
      </c>
      <c r="AN71" s="130">
        <f t="shared" si="21"/>
        <v>0</v>
      </c>
      <c r="AO71" s="130">
        <f t="shared" si="22"/>
        <v>0</v>
      </c>
      <c r="AP71" s="131">
        <f t="shared" si="23"/>
        <v>0</v>
      </c>
    </row>
    <row r="72" spans="1:42" s="108" customFormat="1" x14ac:dyDescent="0.25">
      <c r="A72" s="124" t="s">
        <v>108</v>
      </c>
      <c r="B72" s="129">
        <f>ROUND(B70*'Plan - Personalausgaben'!B72,2)</f>
        <v>0</v>
      </c>
      <c r="C72" s="130">
        <f>ROUND(C70*'Plan - Personalausgaben'!C72,2)</f>
        <v>0</v>
      </c>
      <c r="D72" s="130">
        <f>ROUND(D70*'Plan - Personalausgaben'!D72,2)</f>
        <v>0</v>
      </c>
      <c r="E72" s="130">
        <f>ROUND(E70*'Plan - Personalausgaben'!E72,2)</f>
        <v>0</v>
      </c>
      <c r="F72" s="130">
        <f>ROUND(F70*'Plan - Personalausgaben'!F72,2)</f>
        <v>0</v>
      </c>
      <c r="G72" s="130">
        <f>ROUND(G70*'Plan - Personalausgaben'!G72,2)</f>
        <v>0</v>
      </c>
      <c r="H72" s="130">
        <f>ROUND(H70*'Plan - Personalausgaben'!H72,2)</f>
        <v>0</v>
      </c>
      <c r="I72" s="130">
        <f>ROUND(I70*'Plan - Personalausgaben'!I72,2)</f>
        <v>0</v>
      </c>
      <c r="J72" s="130">
        <f>ROUND(J70*'Plan - Personalausgaben'!J72,2)</f>
        <v>0</v>
      </c>
      <c r="K72" s="130">
        <f>ROUND(K70*'Plan - Personalausgaben'!K72,2)</f>
        <v>0</v>
      </c>
      <c r="L72" s="130">
        <f>ROUND(L70*'Plan - Personalausgaben'!L72,2)</f>
        <v>0</v>
      </c>
      <c r="M72" s="140">
        <f>ROUND(M70*'Plan - Personalausgaben'!M72,2)</f>
        <v>0</v>
      </c>
      <c r="N72" s="129">
        <f>ROUND(N70*'Plan - Personalausgaben'!N72,2)</f>
        <v>0</v>
      </c>
      <c r="O72" s="130">
        <f>ROUND(O70*'Plan - Personalausgaben'!O72,2)</f>
        <v>0</v>
      </c>
      <c r="P72" s="130">
        <f>ROUND(P70*'Plan - Personalausgaben'!P72,2)</f>
        <v>0</v>
      </c>
      <c r="Q72" s="130">
        <f>ROUND(Q70*'Plan - Personalausgaben'!Q72,2)</f>
        <v>0</v>
      </c>
      <c r="R72" s="130">
        <f>ROUND(R70*'Plan - Personalausgaben'!R72,2)</f>
        <v>0</v>
      </c>
      <c r="S72" s="130">
        <f>ROUND(S70*'Plan - Personalausgaben'!S72,2)</f>
        <v>0</v>
      </c>
      <c r="T72" s="130">
        <f>ROUND(T70*'Plan - Personalausgaben'!T72,2)</f>
        <v>0</v>
      </c>
      <c r="U72" s="130">
        <f>ROUND(U70*'Plan - Personalausgaben'!U72,2)</f>
        <v>0</v>
      </c>
      <c r="V72" s="130">
        <f>ROUND(V70*'Plan - Personalausgaben'!V72,2)</f>
        <v>0</v>
      </c>
      <c r="W72" s="130">
        <f>ROUND(W70*'Plan - Personalausgaben'!W72,2)</f>
        <v>0</v>
      </c>
      <c r="X72" s="130">
        <f>ROUND(X70*'Plan - Personalausgaben'!X72,2)</f>
        <v>0</v>
      </c>
      <c r="Y72" s="140">
        <f>ROUND(Y70*'Plan - Personalausgaben'!Y72,2)</f>
        <v>0</v>
      </c>
      <c r="Z72" s="129">
        <f>ROUND(Z70*'Plan - Personalausgaben'!Z72,2)</f>
        <v>0</v>
      </c>
      <c r="AA72" s="130">
        <f>ROUND(AA70*'Plan - Personalausgaben'!AA72,2)</f>
        <v>0</v>
      </c>
      <c r="AB72" s="130">
        <f>ROUND(AB70*'Plan - Personalausgaben'!AB72,2)</f>
        <v>0</v>
      </c>
      <c r="AC72" s="140">
        <f>ROUND(AC70*'Plan - Personalausgaben'!AC72,2)</f>
        <v>0</v>
      </c>
      <c r="AD72" s="129">
        <f>ROUND(AD70*'Plan - Personalausgaben'!AD72,2)</f>
        <v>0</v>
      </c>
      <c r="AE72" s="130">
        <f>ROUND(AE70*'Plan - Personalausgaben'!AE72,2)</f>
        <v>0</v>
      </c>
      <c r="AF72" s="130">
        <f>ROUND(AF70*'Plan - Personalausgaben'!AF72,2)</f>
        <v>0</v>
      </c>
      <c r="AG72" s="140">
        <f>ROUND(AG70*'Plan - Personalausgaben'!AG72,2)</f>
        <v>0</v>
      </c>
      <c r="AH72" s="129">
        <f>ROUND(AH70*'Plan - Personalausgaben'!AH72,2)</f>
        <v>0</v>
      </c>
      <c r="AI72" s="130">
        <f>ROUND(AI70*'Plan - Personalausgaben'!AI72,2)</f>
        <v>0</v>
      </c>
      <c r="AJ72" s="130">
        <f>ROUND(AJ70*'Plan - Personalausgaben'!AJ72,2)</f>
        <v>0</v>
      </c>
      <c r="AK72" s="131">
        <f>ROUND(AK70*'Plan - Personalausgaben'!AK72,2)</f>
        <v>0</v>
      </c>
      <c r="AL72" s="136">
        <f t="shared" si="19"/>
        <v>0</v>
      </c>
      <c r="AM72" s="130">
        <f t="shared" si="20"/>
        <v>0</v>
      </c>
      <c r="AN72" s="130">
        <f t="shared" si="21"/>
        <v>0</v>
      </c>
      <c r="AO72" s="130">
        <f t="shared" si="22"/>
        <v>0</v>
      </c>
      <c r="AP72" s="131">
        <f t="shared" si="23"/>
        <v>0</v>
      </c>
    </row>
    <row r="73" spans="1:42" s="108" customFormat="1" x14ac:dyDescent="0.25">
      <c r="A73" s="124" t="s">
        <v>109</v>
      </c>
      <c r="B73" s="129">
        <f t="shared" ref="B73:AK73" si="28">B70-B71-B72</f>
        <v>0</v>
      </c>
      <c r="C73" s="130">
        <f t="shared" si="28"/>
        <v>0</v>
      </c>
      <c r="D73" s="130">
        <f t="shared" si="28"/>
        <v>0</v>
      </c>
      <c r="E73" s="130">
        <f t="shared" si="28"/>
        <v>0</v>
      </c>
      <c r="F73" s="130">
        <f t="shared" si="28"/>
        <v>0</v>
      </c>
      <c r="G73" s="130">
        <f t="shared" si="28"/>
        <v>0</v>
      </c>
      <c r="H73" s="130">
        <f t="shared" si="28"/>
        <v>0</v>
      </c>
      <c r="I73" s="130">
        <f t="shared" si="28"/>
        <v>0</v>
      </c>
      <c r="J73" s="130">
        <f t="shared" si="28"/>
        <v>0</v>
      </c>
      <c r="K73" s="130">
        <f t="shared" si="28"/>
        <v>0</v>
      </c>
      <c r="L73" s="130">
        <f t="shared" si="28"/>
        <v>0</v>
      </c>
      <c r="M73" s="140">
        <f t="shared" si="28"/>
        <v>0</v>
      </c>
      <c r="N73" s="129">
        <f t="shared" si="28"/>
        <v>0</v>
      </c>
      <c r="O73" s="130">
        <f t="shared" si="28"/>
        <v>0</v>
      </c>
      <c r="P73" s="130">
        <f t="shared" si="28"/>
        <v>0</v>
      </c>
      <c r="Q73" s="130">
        <f t="shared" si="28"/>
        <v>0</v>
      </c>
      <c r="R73" s="130">
        <f t="shared" si="28"/>
        <v>0</v>
      </c>
      <c r="S73" s="130">
        <f t="shared" si="28"/>
        <v>0</v>
      </c>
      <c r="T73" s="130">
        <f t="shared" si="28"/>
        <v>0</v>
      </c>
      <c r="U73" s="130">
        <f t="shared" si="28"/>
        <v>0</v>
      </c>
      <c r="V73" s="130">
        <f t="shared" si="28"/>
        <v>0</v>
      </c>
      <c r="W73" s="130">
        <f t="shared" si="28"/>
        <v>0</v>
      </c>
      <c r="X73" s="130">
        <f t="shared" si="28"/>
        <v>0</v>
      </c>
      <c r="Y73" s="140">
        <f t="shared" si="28"/>
        <v>0</v>
      </c>
      <c r="Z73" s="129">
        <f t="shared" si="28"/>
        <v>0</v>
      </c>
      <c r="AA73" s="130">
        <f t="shared" si="28"/>
        <v>0</v>
      </c>
      <c r="AB73" s="130">
        <f t="shared" si="28"/>
        <v>0</v>
      </c>
      <c r="AC73" s="140">
        <f t="shared" si="28"/>
        <v>0</v>
      </c>
      <c r="AD73" s="129">
        <f t="shared" si="28"/>
        <v>0</v>
      </c>
      <c r="AE73" s="130">
        <f t="shared" si="28"/>
        <v>0</v>
      </c>
      <c r="AF73" s="130">
        <f t="shared" si="28"/>
        <v>0</v>
      </c>
      <c r="AG73" s="140">
        <f t="shared" si="28"/>
        <v>0</v>
      </c>
      <c r="AH73" s="129">
        <f t="shared" si="28"/>
        <v>0</v>
      </c>
      <c r="AI73" s="130">
        <f t="shared" si="28"/>
        <v>0</v>
      </c>
      <c r="AJ73" s="130">
        <f t="shared" si="28"/>
        <v>0</v>
      </c>
      <c r="AK73" s="131">
        <f t="shared" si="28"/>
        <v>0</v>
      </c>
      <c r="AL73" s="136">
        <f t="shared" si="19"/>
        <v>0</v>
      </c>
      <c r="AM73" s="130">
        <f t="shared" si="20"/>
        <v>0</v>
      </c>
      <c r="AN73" s="130">
        <f t="shared" si="21"/>
        <v>0</v>
      </c>
      <c r="AO73" s="130">
        <f t="shared" si="22"/>
        <v>0</v>
      </c>
      <c r="AP73" s="131">
        <f t="shared" si="23"/>
        <v>0</v>
      </c>
    </row>
    <row r="74" spans="1:42" s="108" customFormat="1" x14ac:dyDescent="0.25">
      <c r="A74" s="118" t="s">
        <v>99</v>
      </c>
      <c r="B74" s="119">
        <f>'Plan - Personalausgaben'!B74</f>
        <v>0</v>
      </c>
      <c r="C74" s="120">
        <f>'Plan - Personalausgaben'!C74</f>
        <v>0</v>
      </c>
      <c r="D74" s="120">
        <f>'Plan - Personalausgaben'!D74</f>
        <v>0</v>
      </c>
      <c r="E74" s="120">
        <f>'Plan - Personalausgaben'!E74</f>
        <v>0</v>
      </c>
      <c r="F74" s="120">
        <f>'Plan - Personalausgaben'!F74</f>
        <v>0</v>
      </c>
      <c r="G74" s="120">
        <f>'Plan - Personalausgaben'!G74</f>
        <v>0</v>
      </c>
      <c r="H74" s="120">
        <f>'Plan - Personalausgaben'!H74</f>
        <v>0</v>
      </c>
      <c r="I74" s="120">
        <f>'Plan - Personalausgaben'!I74</f>
        <v>0</v>
      </c>
      <c r="J74" s="120">
        <f>'Plan - Personalausgaben'!J74</f>
        <v>0</v>
      </c>
      <c r="K74" s="120">
        <f>'Plan - Personalausgaben'!K74</f>
        <v>0</v>
      </c>
      <c r="L74" s="120">
        <f>'Plan - Personalausgaben'!L74</f>
        <v>0</v>
      </c>
      <c r="M74" s="122">
        <f>'Plan - Personalausgaben'!M74</f>
        <v>0</v>
      </c>
      <c r="N74" s="119">
        <f>'Plan - Personalausgaben'!N74</f>
        <v>0</v>
      </c>
      <c r="O74" s="120">
        <f>'Plan - Personalausgaben'!O74</f>
        <v>0</v>
      </c>
      <c r="P74" s="120">
        <f>'Plan - Personalausgaben'!P74</f>
        <v>0</v>
      </c>
      <c r="Q74" s="120">
        <f>'Plan - Personalausgaben'!Q74</f>
        <v>0</v>
      </c>
      <c r="R74" s="120">
        <f>'Plan - Personalausgaben'!R74</f>
        <v>0</v>
      </c>
      <c r="S74" s="120">
        <f>'Plan - Personalausgaben'!S74</f>
        <v>0</v>
      </c>
      <c r="T74" s="120">
        <f>'Plan - Personalausgaben'!T74</f>
        <v>0</v>
      </c>
      <c r="U74" s="120">
        <f>'Plan - Personalausgaben'!U74</f>
        <v>0</v>
      </c>
      <c r="V74" s="120">
        <f>'Plan - Personalausgaben'!V74</f>
        <v>0</v>
      </c>
      <c r="W74" s="120">
        <f>'Plan - Personalausgaben'!W74</f>
        <v>0</v>
      </c>
      <c r="X74" s="120">
        <f>'Plan - Personalausgaben'!X74</f>
        <v>0</v>
      </c>
      <c r="Y74" s="122">
        <f>'Plan - Personalausgaben'!Y74</f>
        <v>0</v>
      </c>
      <c r="Z74" s="119">
        <f>'Plan - Personalausgaben'!Z74</f>
        <v>0</v>
      </c>
      <c r="AA74" s="120">
        <f>'Plan - Personalausgaben'!AA74</f>
        <v>0</v>
      </c>
      <c r="AB74" s="120">
        <f>'Plan - Personalausgaben'!AB74</f>
        <v>0</v>
      </c>
      <c r="AC74" s="122">
        <f>'Plan - Personalausgaben'!AC74</f>
        <v>0</v>
      </c>
      <c r="AD74" s="119">
        <f>'Plan - Personalausgaben'!AD74</f>
        <v>0</v>
      </c>
      <c r="AE74" s="120">
        <f>'Plan - Personalausgaben'!AE74</f>
        <v>0</v>
      </c>
      <c r="AF74" s="120">
        <f>'Plan - Personalausgaben'!AF74</f>
        <v>0</v>
      </c>
      <c r="AG74" s="122">
        <f>'Plan - Personalausgaben'!AG74</f>
        <v>0</v>
      </c>
      <c r="AH74" s="119">
        <f>'Plan - Personalausgaben'!AH74</f>
        <v>0</v>
      </c>
      <c r="AI74" s="120">
        <f>'Plan - Personalausgaben'!AI74</f>
        <v>0</v>
      </c>
      <c r="AJ74" s="120">
        <f>'Plan - Personalausgaben'!AJ74</f>
        <v>0</v>
      </c>
      <c r="AK74" s="121">
        <f>'Plan - Personalausgaben'!AK74</f>
        <v>0</v>
      </c>
      <c r="AL74" s="123">
        <f t="shared" si="19"/>
        <v>0</v>
      </c>
      <c r="AM74" s="120">
        <f t="shared" si="20"/>
        <v>0</v>
      </c>
      <c r="AN74" s="120">
        <f t="shared" si="21"/>
        <v>0</v>
      </c>
      <c r="AO74" s="120">
        <f t="shared" si="22"/>
        <v>0</v>
      </c>
      <c r="AP74" s="121">
        <f t="shared" si="23"/>
        <v>0</v>
      </c>
    </row>
    <row r="75" spans="1:42" s="108" customFormat="1" x14ac:dyDescent="0.25">
      <c r="A75" s="124" t="s">
        <v>107</v>
      </c>
      <c r="B75" s="129">
        <f>ROUND(B74*'Plan - Personalausgaben'!B75,2)</f>
        <v>0</v>
      </c>
      <c r="C75" s="130">
        <f>ROUND(C74*'Plan - Personalausgaben'!C75,2)</f>
        <v>0</v>
      </c>
      <c r="D75" s="130">
        <f>ROUND(D74*'Plan - Personalausgaben'!D75,2)</f>
        <v>0</v>
      </c>
      <c r="E75" s="130">
        <f>ROUND(E74*'Plan - Personalausgaben'!E75,2)</f>
        <v>0</v>
      </c>
      <c r="F75" s="130">
        <f>ROUND(F74*'Plan - Personalausgaben'!F75,2)</f>
        <v>0</v>
      </c>
      <c r="G75" s="130">
        <f>ROUND(G74*'Plan - Personalausgaben'!G75,2)</f>
        <v>0</v>
      </c>
      <c r="H75" s="130">
        <f>ROUND(H74*'Plan - Personalausgaben'!H75,2)</f>
        <v>0</v>
      </c>
      <c r="I75" s="130">
        <f>ROUND(I74*'Plan - Personalausgaben'!I75,2)</f>
        <v>0</v>
      </c>
      <c r="J75" s="130">
        <f>ROUND(J74*'Plan - Personalausgaben'!J75,2)</f>
        <v>0</v>
      </c>
      <c r="K75" s="130">
        <f>ROUND(K74*'Plan - Personalausgaben'!K75,2)</f>
        <v>0</v>
      </c>
      <c r="L75" s="130">
        <f>ROUND(L74*'Plan - Personalausgaben'!L75,2)</f>
        <v>0</v>
      </c>
      <c r="M75" s="140">
        <f>ROUND(M74*'Plan - Personalausgaben'!M75,2)</f>
        <v>0</v>
      </c>
      <c r="N75" s="129">
        <f>ROUND(N74*'Plan - Personalausgaben'!N75,2)</f>
        <v>0</v>
      </c>
      <c r="O75" s="130">
        <f>ROUND(O74*'Plan - Personalausgaben'!O75,2)</f>
        <v>0</v>
      </c>
      <c r="P75" s="130">
        <f>ROUND(P74*'Plan - Personalausgaben'!P75,2)</f>
        <v>0</v>
      </c>
      <c r="Q75" s="130">
        <f>ROUND(Q74*'Plan - Personalausgaben'!Q75,2)</f>
        <v>0</v>
      </c>
      <c r="R75" s="130">
        <f>ROUND(R74*'Plan - Personalausgaben'!R75,2)</f>
        <v>0</v>
      </c>
      <c r="S75" s="130">
        <f>ROUND(S74*'Plan - Personalausgaben'!S75,2)</f>
        <v>0</v>
      </c>
      <c r="T75" s="130">
        <f>ROUND(T74*'Plan - Personalausgaben'!T75,2)</f>
        <v>0</v>
      </c>
      <c r="U75" s="130">
        <f>ROUND(U74*'Plan - Personalausgaben'!U75,2)</f>
        <v>0</v>
      </c>
      <c r="V75" s="130">
        <f>ROUND(V74*'Plan - Personalausgaben'!V75,2)</f>
        <v>0</v>
      </c>
      <c r="W75" s="130">
        <f>ROUND(W74*'Plan - Personalausgaben'!W75,2)</f>
        <v>0</v>
      </c>
      <c r="X75" s="130">
        <f>ROUND(X74*'Plan - Personalausgaben'!X75,2)</f>
        <v>0</v>
      </c>
      <c r="Y75" s="140">
        <f>ROUND(Y74*'Plan - Personalausgaben'!Y75,2)</f>
        <v>0</v>
      </c>
      <c r="Z75" s="129">
        <f>ROUND(Z74*'Plan - Personalausgaben'!Z75,2)</f>
        <v>0</v>
      </c>
      <c r="AA75" s="130">
        <f>ROUND(AA74*'Plan - Personalausgaben'!AA75,2)</f>
        <v>0</v>
      </c>
      <c r="AB75" s="130">
        <f>ROUND(AB74*'Plan - Personalausgaben'!AB75,2)</f>
        <v>0</v>
      </c>
      <c r="AC75" s="140">
        <f>ROUND(AC74*'Plan - Personalausgaben'!AC75,2)</f>
        <v>0</v>
      </c>
      <c r="AD75" s="129">
        <f>ROUND(AD74*'Plan - Personalausgaben'!AD75,2)</f>
        <v>0</v>
      </c>
      <c r="AE75" s="130">
        <f>ROUND(AE74*'Plan - Personalausgaben'!AE75,2)</f>
        <v>0</v>
      </c>
      <c r="AF75" s="130">
        <f>ROUND(AF74*'Plan - Personalausgaben'!AF75,2)</f>
        <v>0</v>
      </c>
      <c r="AG75" s="140">
        <f>ROUND(AG74*'Plan - Personalausgaben'!AG75,2)</f>
        <v>0</v>
      </c>
      <c r="AH75" s="129">
        <f>ROUND(AH74*'Plan - Personalausgaben'!AH75,2)</f>
        <v>0</v>
      </c>
      <c r="AI75" s="130">
        <f>ROUND(AI74*'Plan - Personalausgaben'!AI75,2)</f>
        <v>0</v>
      </c>
      <c r="AJ75" s="130">
        <f>ROUND(AJ74*'Plan - Personalausgaben'!AJ75,2)</f>
        <v>0</v>
      </c>
      <c r="AK75" s="131">
        <f>ROUND(AK74*'Plan - Personalausgaben'!AK75,2)</f>
        <v>0</v>
      </c>
      <c r="AL75" s="136">
        <f t="shared" si="19"/>
        <v>0</v>
      </c>
      <c r="AM75" s="130">
        <f t="shared" si="20"/>
        <v>0</v>
      </c>
      <c r="AN75" s="130">
        <f t="shared" si="21"/>
        <v>0</v>
      </c>
      <c r="AO75" s="130">
        <f t="shared" si="22"/>
        <v>0</v>
      </c>
      <c r="AP75" s="131">
        <f t="shared" si="23"/>
        <v>0</v>
      </c>
    </row>
    <row r="76" spans="1:42" s="108" customFormat="1" x14ac:dyDescent="0.25">
      <c r="A76" s="124" t="s">
        <v>108</v>
      </c>
      <c r="B76" s="129">
        <f>ROUND(B74*'Plan - Personalausgaben'!B76,2)</f>
        <v>0</v>
      </c>
      <c r="C76" s="130">
        <f>ROUND(C74*'Plan - Personalausgaben'!C76,2)</f>
        <v>0</v>
      </c>
      <c r="D76" s="130">
        <f>ROUND(D74*'Plan - Personalausgaben'!D76,2)</f>
        <v>0</v>
      </c>
      <c r="E76" s="130">
        <f>ROUND(E74*'Plan - Personalausgaben'!E76,2)</f>
        <v>0</v>
      </c>
      <c r="F76" s="130">
        <f>ROUND(F74*'Plan - Personalausgaben'!F76,2)</f>
        <v>0</v>
      </c>
      <c r="G76" s="130">
        <f>ROUND(G74*'Plan - Personalausgaben'!G76,2)</f>
        <v>0</v>
      </c>
      <c r="H76" s="130">
        <f>ROUND(H74*'Plan - Personalausgaben'!H76,2)</f>
        <v>0</v>
      </c>
      <c r="I76" s="130">
        <f>ROUND(I74*'Plan - Personalausgaben'!I76,2)</f>
        <v>0</v>
      </c>
      <c r="J76" s="130">
        <f>ROUND(J74*'Plan - Personalausgaben'!J76,2)</f>
        <v>0</v>
      </c>
      <c r="K76" s="130">
        <f>ROUND(K74*'Plan - Personalausgaben'!K76,2)</f>
        <v>0</v>
      </c>
      <c r="L76" s="130">
        <f>ROUND(L74*'Plan - Personalausgaben'!L76,2)</f>
        <v>0</v>
      </c>
      <c r="M76" s="140">
        <f>ROUND(M74*'Plan - Personalausgaben'!M76,2)</f>
        <v>0</v>
      </c>
      <c r="N76" s="129">
        <f>ROUND(N74*'Plan - Personalausgaben'!N76,2)</f>
        <v>0</v>
      </c>
      <c r="O76" s="130">
        <f>ROUND(O74*'Plan - Personalausgaben'!O76,2)</f>
        <v>0</v>
      </c>
      <c r="P76" s="130">
        <f>ROUND(P74*'Plan - Personalausgaben'!P76,2)</f>
        <v>0</v>
      </c>
      <c r="Q76" s="130">
        <f>ROUND(Q74*'Plan - Personalausgaben'!Q76,2)</f>
        <v>0</v>
      </c>
      <c r="R76" s="130">
        <f>ROUND(R74*'Plan - Personalausgaben'!R76,2)</f>
        <v>0</v>
      </c>
      <c r="S76" s="130">
        <f>ROUND(S74*'Plan - Personalausgaben'!S76,2)</f>
        <v>0</v>
      </c>
      <c r="T76" s="130">
        <f>ROUND(T74*'Plan - Personalausgaben'!T76,2)</f>
        <v>0</v>
      </c>
      <c r="U76" s="130">
        <f>ROUND(U74*'Plan - Personalausgaben'!U76,2)</f>
        <v>0</v>
      </c>
      <c r="V76" s="130">
        <f>ROUND(V74*'Plan - Personalausgaben'!V76,2)</f>
        <v>0</v>
      </c>
      <c r="W76" s="130">
        <f>ROUND(W74*'Plan - Personalausgaben'!W76,2)</f>
        <v>0</v>
      </c>
      <c r="X76" s="130">
        <f>ROUND(X74*'Plan - Personalausgaben'!X76,2)</f>
        <v>0</v>
      </c>
      <c r="Y76" s="140">
        <f>ROUND(Y74*'Plan - Personalausgaben'!Y76,2)</f>
        <v>0</v>
      </c>
      <c r="Z76" s="129">
        <f>ROUND(Z74*'Plan - Personalausgaben'!Z76,2)</f>
        <v>0</v>
      </c>
      <c r="AA76" s="130">
        <f>ROUND(AA74*'Plan - Personalausgaben'!AA76,2)</f>
        <v>0</v>
      </c>
      <c r="AB76" s="130">
        <f>ROUND(AB74*'Plan - Personalausgaben'!AB76,2)</f>
        <v>0</v>
      </c>
      <c r="AC76" s="140">
        <f>ROUND(AC74*'Plan - Personalausgaben'!AC76,2)</f>
        <v>0</v>
      </c>
      <c r="AD76" s="129">
        <f>ROUND(AD74*'Plan - Personalausgaben'!AD76,2)</f>
        <v>0</v>
      </c>
      <c r="AE76" s="130">
        <f>ROUND(AE74*'Plan - Personalausgaben'!AE76,2)</f>
        <v>0</v>
      </c>
      <c r="AF76" s="130">
        <f>ROUND(AF74*'Plan - Personalausgaben'!AF76,2)</f>
        <v>0</v>
      </c>
      <c r="AG76" s="140">
        <f>ROUND(AG74*'Plan - Personalausgaben'!AG76,2)</f>
        <v>0</v>
      </c>
      <c r="AH76" s="129">
        <f>ROUND(AH74*'Plan - Personalausgaben'!AH76,2)</f>
        <v>0</v>
      </c>
      <c r="AI76" s="130">
        <f>ROUND(AI74*'Plan - Personalausgaben'!AI76,2)</f>
        <v>0</v>
      </c>
      <c r="AJ76" s="130">
        <f>ROUND(AJ74*'Plan - Personalausgaben'!AJ76,2)</f>
        <v>0</v>
      </c>
      <c r="AK76" s="131">
        <f>ROUND(AK74*'Plan - Personalausgaben'!AK76,2)</f>
        <v>0</v>
      </c>
      <c r="AL76" s="136">
        <f t="shared" si="19"/>
        <v>0</v>
      </c>
      <c r="AM76" s="130">
        <f t="shared" si="20"/>
        <v>0</v>
      </c>
      <c r="AN76" s="130">
        <f t="shared" si="21"/>
        <v>0</v>
      </c>
      <c r="AO76" s="130">
        <f t="shared" si="22"/>
        <v>0</v>
      </c>
      <c r="AP76" s="131">
        <f t="shared" si="23"/>
        <v>0</v>
      </c>
    </row>
    <row r="77" spans="1:42" s="108" customFormat="1" x14ac:dyDescent="0.25">
      <c r="A77" s="124" t="s">
        <v>109</v>
      </c>
      <c r="B77" s="129">
        <f t="shared" ref="B77:AK77" si="29">B74-B75-B76</f>
        <v>0</v>
      </c>
      <c r="C77" s="130">
        <f t="shared" si="29"/>
        <v>0</v>
      </c>
      <c r="D77" s="130">
        <f t="shared" si="29"/>
        <v>0</v>
      </c>
      <c r="E77" s="130">
        <f t="shared" si="29"/>
        <v>0</v>
      </c>
      <c r="F77" s="130">
        <f t="shared" si="29"/>
        <v>0</v>
      </c>
      <c r="G77" s="130">
        <f t="shared" si="29"/>
        <v>0</v>
      </c>
      <c r="H77" s="130">
        <f t="shared" si="29"/>
        <v>0</v>
      </c>
      <c r="I77" s="130">
        <f t="shared" si="29"/>
        <v>0</v>
      </c>
      <c r="J77" s="130">
        <f t="shared" si="29"/>
        <v>0</v>
      </c>
      <c r="K77" s="130">
        <f t="shared" si="29"/>
        <v>0</v>
      </c>
      <c r="L77" s="130">
        <f t="shared" si="29"/>
        <v>0</v>
      </c>
      <c r="M77" s="140">
        <f t="shared" si="29"/>
        <v>0</v>
      </c>
      <c r="N77" s="129">
        <f t="shared" si="29"/>
        <v>0</v>
      </c>
      <c r="O77" s="130">
        <f t="shared" si="29"/>
        <v>0</v>
      </c>
      <c r="P77" s="130">
        <f t="shared" si="29"/>
        <v>0</v>
      </c>
      <c r="Q77" s="130">
        <f t="shared" si="29"/>
        <v>0</v>
      </c>
      <c r="R77" s="130">
        <f t="shared" si="29"/>
        <v>0</v>
      </c>
      <c r="S77" s="130">
        <f t="shared" si="29"/>
        <v>0</v>
      </c>
      <c r="T77" s="130">
        <f t="shared" si="29"/>
        <v>0</v>
      </c>
      <c r="U77" s="130">
        <f t="shared" si="29"/>
        <v>0</v>
      </c>
      <c r="V77" s="130">
        <f t="shared" si="29"/>
        <v>0</v>
      </c>
      <c r="W77" s="130">
        <f t="shared" si="29"/>
        <v>0</v>
      </c>
      <c r="X77" s="130">
        <f t="shared" si="29"/>
        <v>0</v>
      </c>
      <c r="Y77" s="140">
        <f t="shared" si="29"/>
        <v>0</v>
      </c>
      <c r="Z77" s="129">
        <f t="shared" si="29"/>
        <v>0</v>
      </c>
      <c r="AA77" s="130">
        <f t="shared" si="29"/>
        <v>0</v>
      </c>
      <c r="AB77" s="130">
        <f t="shared" si="29"/>
        <v>0</v>
      </c>
      <c r="AC77" s="140">
        <f t="shared" si="29"/>
        <v>0</v>
      </c>
      <c r="AD77" s="129">
        <f t="shared" si="29"/>
        <v>0</v>
      </c>
      <c r="AE77" s="130">
        <f t="shared" si="29"/>
        <v>0</v>
      </c>
      <c r="AF77" s="130">
        <f t="shared" si="29"/>
        <v>0</v>
      </c>
      <c r="AG77" s="140">
        <f t="shared" si="29"/>
        <v>0</v>
      </c>
      <c r="AH77" s="129">
        <f t="shared" si="29"/>
        <v>0</v>
      </c>
      <c r="AI77" s="130">
        <f t="shared" si="29"/>
        <v>0</v>
      </c>
      <c r="AJ77" s="130">
        <f t="shared" si="29"/>
        <v>0</v>
      </c>
      <c r="AK77" s="131">
        <f t="shared" si="29"/>
        <v>0</v>
      </c>
      <c r="AL77" s="136">
        <f t="shared" si="19"/>
        <v>0</v>
      </c>
      <c r="AM77" s="130">
        <f t="shared" si="20"/>
        <v>0</v>
      </c>
      <c r="AN77" s="130">
        <f t="shared" si="21"/>
        <v>0</v>
      </c>
      <c r="AO77" s="130">
        <f t="shared" si="22"/>
        <v>0</v>
      </c>
      <c r="AP77" s="131">
        <f t="shared" si="23"/>
        <v>0</v>
      </c>
    </row>
    <row r="78" spans="1:42" s="108" customFormat="1" x14ac:dyDescent="0.25">
      <c r="A78" s="118" t="s">
        <v>99</v>
      </c>
      <c r="B78" s="119">
        <f>'Plan - Personalausgaben'!B78</f>
        <v>0</v>
      </c>
      <c r="C78" s="120">
        <f>'Plan - Personalausgaben'!C78</f>
        <v>0</v>
      </c>
      <c r="D78" s="120">
        <f>'Plan - Personalausgaben'!D78</f>
        <v>0</v>
      </c>
      <c r="E78" s="120">
        <f>'Plan - Personalausgaben'!E78</f>
        <v>0</v>
      </c>
      <c r="F78" s="120">
        <f>'Plan - Personalausgaben'!F78</f>
        <v>0</v>
      </c>
      <c r="G78" s="120">
        <f>'Plan - Personalausgaben'!G78</f>
        <v>0</v>
      </c>
      <c r="H78" s="120">
        <f>'Plan - Personalausgaben'!H78</f>
        <v>0</v>
      </c>
      <c r="I78" s="120">
        <f>'Plan - Personalausgaben'!I78</f>
        <v>0</v>
      </c>
      <c r="J78" s="120">
        <f>'Plan - Personalausgaben'!J78</f>
        <v>0</v>
      </c>
      <c r="K78" s="120">
        <f>'Plan - Personalausgaben'!K78</f>
        <v>0</v>
      </c>
      <c r="L78" s="120">
        <f>'Plan - Personalausgaben'!L78</f>
        <v>0</v>
      </c>
      <c r="M78" s="122">
        <f>'Plan - Personalausgaben'!M78</f>
        <v>0</v>
      </c>
      <c r="N78" s="119">
        <f>'Plan - Personalausgaben'!N78</f>
        <v>0</v>
      </c>
      <c r="O78" s="120">
        <f>'Plan - Personalausgaben'!O78</f>
        <v>0</v>
      </c>
      <c r="P78" s="120">
        <f>'Plan - Personalausgaben'!P78</f>
        <v>0</v>
      </c>
      <c r="Q78" s="120">
        <f>'Plan - Personalausgaben'!Q78</f>
        <v>0</v>
      </c>
      <c r="R78" s="120">
        <f>'Plan - Personalausgaben'!R78</f>
        <v>0</v>
      </c>
      <c r="S78" s="120">
        <f>'Plan - Personalausgaben'!S78</f>
        <v>0</v>
      </c>
      <c r="T78" s="120">
        <f>'Plan - Personalausgaben'!T78</f>
        <v>0</v>
      </c>
      <c r="U78" s="120">
        <f>'Plan - Personalausgaben'!U78</f>
        <v>0</v>
      </c>
      <c r="V78" s="120">
        <f>'Plan - Personalausgaben'!V78</f>
        <v>0</v>
      </c>
      <c r="W78" s="120">
        <f>'Plan - Personalausgaben'!W78</f>
        <v>0</v>
      </c>
      <c r="X78" s="120">
        <f>'Plan - Personalausgaben'!X78</f>
        <v>0</v>
      </c>
      <c r="Y78" s="122">
        <f>'Plan - Personalausgaben'!Y78</f>
        <v>0</v>
      </c>
      <c r="Z78" s="119">
        <f>'Plan - Personalausgaben'!Z78</f>
        <v>0</v>
      </c>
      <c r="AA78" s="120">
        <f>'Plan - Personalausgaben'!AA78</f>
        <v>0</v>
      </c>
      <c r="AB78" s="120">
        <f>'Plan - Personalausgaben'!AB78</f>
        <v>0</v>
      </c>
      <c r="AC78" s="122">
        <f>'Plan - Personalausgaben'!AC78</f>
        <v>0</v>
      </c>
      <c r="AD78" s="119">
        <f>'Plan - Personalausgaben'!AD78</f>
        <v>0</v>
      </c>
      <c r="AE78" s="120">
        <f>'Plan - Personalausgaben'!AE78</f>
        <v>0</v>
      </c>
      <c r="AF78" s="120">
        <f>'Plan - Personalausgaben'!AF78</f>
        <v>0</v>
      </c>
      <c r="AG78" s="122">
        <f>'Plan - Personalausgaben'!AG78</f>
        <v>0</v>
      </c>
      <c r="AH78" s="119">
        <f>'Plan - Personalausgaben'!AH78</f>
        <v>0</v>
      </c>
      <c r="AI78" s="120">
        <f>'Plan - Personalausgaben'!AI78</f>
        <v>0</v>
      </c>
      <c r="AJ78" s="120">
        <f>'Plan - Personalausgaben'!AJ78</f>
        <v>0</v>
      </c>
      <c r="AK78" s="121">
        <f>'Plan - Personalausgaben'!AK78</f>
        <v>0</v>
      </c>
      <c r="AL78" s="123">
        <f t="shared" si="19"/>
        <v>0</v>
      </c>
      <c r="AM78" s="120">
        <f t="shared" si="20"/>
        <v>0</v>
      </c>
      <c r="AN78" s="120">
        <f t="shared" si="21"/>
        <v>0</v>
      </c>
      <c r="AO78" s="120">
        <f t="shared" si="22"/>
        <v>0</v>
      </c>
      <c r="AP78" s="121">
        <f t="shared" si="23"/>
        <v>0</v>
      </c>
    </row>
    <row r="79" spans="1:42" s="108" customFormat="1" x14ac:dyDescent="0.25">
      <c r="A79" s="124" t="s">
        <v>107</v>
      </c>
      <c r="B79" s="129">
        <f>ROUND(B78*'Plan - Personalausgaben'!B79,2)</f>
        <v>0</v>
      </c>
      <c r="C79" s="130">
        <f>ROUND(C78*'Plan - Personalausgaben'!C79,2)</f>
        <v>0</v>
      </c>
      <c r="D79" s="130">
        <f>ROUND(D78*'Plan - Personalausgaben'!D79,2)</f>
        <v>0</v>
      </c>
      <c r="E79" s="130">
        <f>ROUND(E78*'Plan - Personalausgaben'!E79,2)</f>
        <v>0</v>
      </c>
      <c r="F79" s="130">
        <f>ROUND(F78*'Plan - Personalausgaben'!F79,2)</f>
        <v>0</v>
      </c>
      <c r="G79" s="130">
        <f>ROUND(G78*'Plan - Personalausgaben'!G79,2)</f>
        <v>0</v>
      </c>
      <c r="H79" s="130">
        <f>ROUND(H78*'Plan - Personalausgaben'!H79,2)</f>
        <v>0</v>
      </c>
      <c r="I79" s="130">
        <f>ROUND(I78*'Plan - Personalausgaben'!I79,2)</f>
        <v>0</v>
      </c>
      <c r="J79" s="130">
        <f>ROUND(J78*'Plan - Personalausgaben'!J79,2)</f>
        <v>0</v>
      </c>
      <c r="K79" s="130">
        <f>ROUND(K78*'Plan - Personalausgaben'!K79,2)</f>
        <v>0</v>
      </c>
      <c r="L79" s="130">
        <f>ROUND(L78*'Plan - Personalausgaben'!L79,2)</f>
        <v>0</v>
      </c>
      <c r="M79" s="140">
        <f>ROUND(M78*'Plan - Personalausgaben'!M79,2)</f>
        <v>0</v>
      </c>
      <c r="N79" s="129">
        <f>ROUND(N78*'Plan - Personalausgaben'!N79,2)</f>
        <v>0</v>
      </c>
      <c r="O79" s="130">
        <f>ROUND(O78*'Plan - Personalausgaben'!O79,2)</f>
        <v>0</v>
      </c>
      <c r="P79" s="130">
        <f>ROUND(P78*'Plan - Personalausgaben'!P79,2)</f>
        <v>0</v>
      </c>
      <c r="Q79" s="130">
        <f>ROUND(Q78*'Plan - Personalausgaben'!Q79,2)</f>
        <v>0</v>
      </c>
      <c r="R79" s="130">
        <f>ROUND(R78*'Plan - Personalausgaben'!R79,2)</f>
        <v>0</v>
      </c>
      <c r="S79" s="130">
        <f>ROUND(S78*'Plan - Personalausgaben'!S79,2)</f>
        <v>0</v>
      </c>
      <c r="T79" s="130">
        <f>ROUND(T78*'Plan - Personalausgaben'!T79,2)</f>
        <v>0</v>
      </c>
      <c r="U79" s="130">
        <f>ROUND(U78*'Plan - Personalausgaben'!U79,2)</f>
        <v>0</v>
      </c>
      <c r="V79" s="130">
        <f>ROUND(V78*'Plan - Personalausgaben'!V79,2)</f>
        <v>0</v>
      </c>
      <c r="W79" s="130">
        <f>ROUND(W78*'Plan - Personalausgaben'!W79,2)</f>
        <v>0</v>
      </c>
      <c r="X79" s="130">
        <f>ROUND(X78*'Plan - Personalausgaben'!X79,2)</f>
        <v>0</v>
      </c>
      <c r="Y79" s="140">
        <f>ROUND(Y78*'Plan - Personalausgaben'!Y79,2)</f>
        <v>0</v>
      </c>
      <c r="Z79" s="129">
        <f>ROUND(Z78*'Plan - Personalausgaben'!Z79,2)</f>
        <v>0</v>
      </c>
      <c r="AA79" s="130">
        <f>ROUND(AA78*'Plan - Personalausgaben'!AA79,2)</f>
        <v>0</v>
      </c>
      <c r="AB79" s="130">
        <f>ROUND(AB78*'Plan - Personalausgaben'!AB79,2)</f>
        <v>0</v>
      </c>
      <c r="AC79" s="140">
        <f>ROUND(AC78*'Plan - Personalausgaben'!AC79,2)</f>
        <v>0</v>
      </c>
      <c r="AD79" s="129">
        <f>ROUND(AD78*'Plan - Personalausgaben'!AD79,2)</f>
        <v>0</v>
      </c>
      <c r="AE79" s="130">
        <f>ROUND(AE78*'Plan - Personalausgaben'!AE79,2)</f>
        <v>0</v>
      </c>
      <c r="AF79" s="130">
        <f>ROUND(AF78*'Plan - Personalausgaben'!AF79,2)</f>
        <v>0</v>
      </c>
      <c r="AG79" s="140">
        <f>ROUND(AG78*'Plan - Personalausgaben'!AG79,2)</f>
        <v>0</v>
      </c>
      <c r="AH79" s="129">
        <f>ROUND(AH78*'Plan - Personalausgaben'!AH79,2)</f>
        <v>0</v>
      </c>
      <c r="AI79" s="130">
        <f>ROUND(AI78*'Plan - Personalausgaben'!AI79,2)</f>
        <v>0</v>
      </c>
      <c r="AJ79" s="130">
        <f>ROUND(AJ78*'Plan - Personalausgaben'!AJ79,2)</f>
        <v>0</v>
      </c>
      <c r="AK79" s="131">
        <f>ROUND(AK78*'Plan - Personalausgaben'!AK79,2)</f>
        <v>0</v>
      </c>
      <c r="AL79" s="136">
        <f t="shared" si="19"/>
        <v>0</v>
      </c>
      <c r="AM79" s="130">
        <f t="shared" si="20"/>
        <v>0</v>
      </c>
      <c r="AN79" s="130">
        <f t="shared" si="21"/>
        <v>0</v>
      </c>
      <c r="AO79" s="130">
        <f t="shared" si="22"/>
        <v>0</v>
      </c>
      <c r="AP79" s="131">
        <f t="shared" si="23"/>
        <v>0</v>
      </c>
    </row>
    <row r="80" spans="1:42" s="108" customFormat="1" x14ac:dyDescent="0.25">
      <c r="A80" s="124" t="s">
        <v>108</v>
      </c>
      <c r="B80" s="129">
        <f>ROUND(B78*'Plan - Personalausgaben'!B80,2)</f>
        <v>0</v>
      </c>
      <c r="C80" s="130">
        <f>ROUND(C78*'Plan - Personalausgaben'!C80,2)</f>
        <v>0</v>
      </c>
      <c r="D80" s="130">
        <f>ROUND(D78*'Plan - Personalausgaben'!D80,2)</f>
        <v>0</v>
      </c>
      <c r="E80" s="130">
        <f>ROUND(E78*'Plan - Personalausgaben'!E80,2)</f>
        <v>0</v>
      </c>
      <c r="F80" s="130">
        <f>ROUND(F78*'Plan - Personalausgaben'!F80,2)</f>
        <v>0</v>
      </c>
      <c r="G80" s="130">
        <f>ROUND(G78*'Plan - Personalausgaben'!G80,2)</f>
        <v>0</v>
      </c>
      <c r="H80" s="130">
        <f>ROUND(H78*'Plan - Personalausgaben'!H80,2)</f>
        <v>0</v>
      </c>
      <c r="I80" s="130">
        <f>ROUND(I78*'Plan - Personalausgaben'!I80,2)</f>
        <v>0</v>
      </c>
      <c r="J80" s="130">
        <f>ROUND(J78*'Plan - Personalausgaben'!J80,2)</f>
        <v>0</v>
      </c>
      <c r="K80" s="130">
        <f>ROUND(K78*'Plan - Personalausgaben'!K80,2)</f>
        <v>0</v>
      </c>
      <c r="L80" s="130">
        <f>ROUND(L78*'Plan - Personalausgaben'!L80,2)</f>
        <v>0</v>
      </c>
      <c r="M80" s="140">
        <f>ROUND(M78*'Plan - Personalausgaben'!M80,2)</f>
        <v>0</v>
      </c>
      <c r="N80" s="129">
        <f>ROUND(N78*'Plan - Personalausgaben'!N80,2)</f>
        <v>0</v>
      </c>
      <c r="O80" s="130">
        <f>ROUND(O78*'Plan - Personalausgaben'!O80,2)</f>
        <v>0</v>
      </c>
      <c r="P80" s="130">
        <f>ROUND(P78*'Plan - Personalausgaben'!P80,2)</f>
        <v>0</v>
      </c>
      <c r="Q80" s="130">
        <f>ROUND(Q78*'Plan - Personalausgaben'!Q80,2)</f>
        <v>0</v>
      </c>
      <c r="R80" s="130">
        <f>ROUND(R78*'Plan - Personalausgaben'!R80,2)</f>
        <v>0</v>
      </c>
      <c r="S80" s="130">
        <f>ROUND(S78*'Plan - Personalausgaben'!S80,2)</f>
        <v>0</v>
      </c>
      <c r="T80" s="130">
        <f>ROUND(T78*'Plan - Personalausgaben'!T80,2)</f>
        <v>0</v>
      </c>
      <c r="U80" s="130">
        <f>ROUND(U78*'Plan - Personalausgaben'!U80,2)</f>
        <v>0</v>
      </c>
      <c r="V80" s="130">
        <f>ROUND(V78*'Plan - Personalausgaben'!V80,2)</f>
        <v>0</v>
      </c>
      <c r="W80" s="130">
        <f>ROUND(W78*'Plan - Personalausgaben'!W80,2)</f>
        <v>0</v>
      </c>
      <c r="X80" s="130">
        <f>ROUND(X78*'Plan - Personalausgaben'!X80,2)</f>
        <v>0</v>
      </c>
      <c r="Y80" s="140">
        <f>ROUND(Y78*'Plan - Personalausgaben'!Y80,2)</f>
        <v>0</v>
      </c>
      <c r="Z80" s="129">
        <f>ROUND(Z78*'Plan - Personalausgaben'!Z80,2)</f>
        <v>0</v>
      </c>
      <c r="AA80" s="130">
        <f>ROUND(AA78*'Plan - Personalausgaben'!AA80,2)</f>
        <v>0</v>
      </c>
      <c r="AB80" s="130">
        <f>ROUND(AB78*'Plan - Personalausgaben'!AB80,2)</f>
        <v>0</v>
      </c>
      <c r="AC80" s="140">
        <f>ROUND(AC78*'Plan - Personalausgaben'!AC80,2)</f>
        <v>0</v>
      </c>
      <c r="AD80" s="129">
        <f>ROUND(AD78*'Plan - Personalausgaben'!AD80,2)</f>
        <v>0</v>
      </c>
      <c r="AE80" s="130">
        <f>ROUND(AE78*'Plan - Personalausgaben'!AE80,2)</f>
        <v>0</v>
      </c>
      <c r="AF80" s="130">
        <f>ROUND(AF78*'Plan - Personalausgaben'!AF80,2)</f>
        <v>0</v>
      </c>
      <c r="AG80" s="140">
        <f>ROUND(AG78*'Plan - Personalausgaben'!AG80,2)</f>
        <v>0</v>
      </c>
      <c r="AH80" s="129">
        <f>ROUND(AH78*'Plan - Personalausgaben'!AH80,2)</f>
        <v>0</v>
      </c>
      <c r="AI80" s="130">
        <f>ROUND(AI78*'Plan - Personalausgaben'!AI80,2)</f>
        <v>0</v>
      </c>
      <c r="AJ80" s="130">
        <f>ROUND(AJ78*'Plan - Personalausgaben'!AJ80,2)</f>
        <v>0</v>
      </c>
      <c r="AK80" s="131">
        <f>ROUND(AK78*'Plan - Personalausgaben'!AK80,2)</f>
        <v>0</v>
      </c>
      <c r="AL80" s="136">
        <f t="shared" si="19"/>
        <v>0</v>
      </c>
      <c r="AM80" s="130">
        <f t="shared" si="20"/>
        <v>0</v>
      </c>
      <c r="AN80" s="130">
        <f t="shared" si="21"/>
        <v>0</v>
      </c>
      <c r="AO80" s="130">
        <f t="shared" si="22"/>
        <v>0</v>
      </c>
      <c r="AP80" s="131">
        <f t="shared" si="23"/>
        <v>0</v>
      </c>
    </row>
    <row r="81" spans="1:42" s="108" customFormat="1" x14ac:dyDescent="0.25">
      <c r="A81" s="124" t="s">
        <v>109</v>
      </c>
      <c r="B81" s="129">
        <f t="shared" ref="B81:AK81" si="30">B78-B79-B80</f>
        <v>0</v>
      </c>
      <c r="C81" s="130">
        <f t="shared" si="30"/>
        <v>0</v>
      </c>
      <c r="D81" s="130">
        <f t="shared" si="30"/>
        <v>0</v>
      </c>
      <c r="E81" s="130">
        <f t="shared" si="30"/>
        <v>0</v>
      </c>
      <c r="F81" s="130">
        <f t="shared" si="30"/>
        <v>0</v>
      </c>
      <c r="G81" s="130">
        <f t="shared" si="30"/>
        <v>0</v>
      </c>
      <c r="H81" s="130">
        <f t="shared" si="30"/>
        <v>0</v>
      </c>
      <c r="I81" s="130">
        <f t="shared" si="30"/>
        <v>0</v>
      </c>
      <c r="J81" s="130">
        <f t="shared" si="30"/>
        <v>0</v>
      </c>
      <c r="K81" s="130">
        <f t="shared" si="30"/>
        <v>0</v>
      </c>
      <c r="L81" s="130">
        <f t="shared" si="30"/>
        <v>0</v>
      </c>
      <c r="M81" s="140">
        <f t="shared" si="30"/>
        <v>0</v>
      </c>
      <c r="N81" s="129">
        <f t="shared" si="30"/>
        <v>0</v>
      </c>
      <c r="O81" s="130">
        <f t="shared" si="30"/>
        <v>0</v>
      </c>
      <c r="P81" s="130">
        <f t="shared" si="30"/>
        <v>0</v>
      </c>
      <c r="Q81" s="130">
        <f t="shared" si="30"/>
        <v>0</v>
      </c>
      <c r="R81" s="130">
        <f t="shared" si="30"/>
        <v>0</v>
      </c>
      <c r="S81" s="130">
        <f t="shared" si="30"/>
        <v>0</v>
      </c>
      <c r="T81" s="130">
        <f t="shared" si="30"/>
        <v>0</v>
      </c>
      <c r="U81" s="130">
        <f t="shared" si="30"/>
        <v>0</v>
      </c>
      <c r="V81" s="130">
        <f t="shared" si="30"/>
        <v>0</v>
      </c>
      <c r="W81" s="130">
        <f t="shared" si="30"/>
        <v>0</v>
      </c>
      <c r="X81" s="130">
        <f t="shared" si="30"/>
        <v>0</v>
      </c>
      <c r="Y81" s="140">
        <f t="shared" si="30"/>
        <v>0</v>
      </c>
      <c r="Z81" s="129">
        <f t="shared" si="30"/>
        <v>0</v>
      </c>
      <c r="AA81" s="130">
        <f t="shared" si="30"/>
        <v>0</v>
      </c>
      <c r="AB81" s="130">
        <f t="shared" si="30"/>
        <v>0</v>
      </c>
      <c r="AC81" s="140">
        <f t="shared" si="30"/>
        <v>0</v>
      </c>
      <c r="AD81" s="129">
        <f t="shared" si="30"/>
        <v>0</v>
      </c>
      <c r="AE81" s="130">
        <f t="shared" si="30"/>
        <v>0</v>
      </c>
      <c r="AF81" s="130">
        <f t="shared" si="30"/>
        <v>0</v>
      </c>
      <c r="AG81" s="140">
        <f t="shared" si="30"/>
        <v>0</v>
      </c>
      <c r="AH81" s="129">
        <f t="shared" si="30"/>
        <v>0</v>
      </c>
      <c r="AI81" s="130">
        <f t="shared" si="30"/>
        <v>0</v>
      </c>
      <c r="AJ81" s="130">
        <f t="shared" si="30"/>
        <v>0</v>
      </c>
      <c r="AK81" s="131">
        <f t="shared" si="30"/>
        <v>0</v>
      </c>
      <c r="AL81" s="136">
        <f t="shared" si="19"/>
        <v>0</v>
      </c>
      <c r="AM81" s="130">
        <f t="shared" si="20"/>
        <v>0</v>
      </c>
      <c r="AN81" s="130">
        <f t="shared" si="21"/>
        <v>0</v>
      </c>
      <c r="AO81" s="130">
        <f t="shared" si="22"/>
        <v>0</v>
      </c>
      <c r="AP81" s="131">
        <f t="shared" si="23"/>
        <v>0</v>
      </c>
    </row>
    <row r="82" spans="1:42" s="108" customFormat="1" x14ac:dyDescent="0.25">
      <c r="A82" s="118" t="s">
        <v>99</v>
      </c>
      <c r="B82" s="119">
        <f>'Plan - Personalausgaben'!B82</f>
        <v>0</v>
      </c>
      <c r="C82" s="120">
        <f>'Plan - Personalausgaben'!C82</f>
        <v>0</v>
      </c>
      <c r="D82" s="120">
        <f>'Plan - Personalausgaben'!D82</f>
        <v>0</v>
      </c>
      <c r="E82" s="120">
        <f>'Plan - Personalausgaben'!E82</f>
        <v>0</v>
      </c>
      <c r="F82" s="120">
        <f>'Plan - Personalausgaben'!F82</f>
        <v>0</v>
      </c>
      <c r="G82" s="120">
        <f>'Plan - Personalausgaben'!G82</f>
        <v>0</v>
      </c>
      <c r="H82" s="120">
        <f>'Plan - Personalausgaben'!H82</f>
        <v>0</v>
      </c>
      <c r="I82" s="120">
        <f>'Plan - Personalausgaben'!I82</f>
        <v>0</v>
      </c>
      <c r="J82" s="120">
        <f>'Plan - Personalausgaben'!J82</f>
        <v>0</v>
      </c>
      <c r="K82" s="120">
        <f>'Plan - Personalausgaben'!K82</f>
        <v>0</v>
      </c>
      <c r="L82" s="120">
        <f>'Plan - Personalausgaben'!L82</f>
        <v>0</v>
      </c>
      <c r="M82" s="122">
        <f>'Plan - Personalausgaben'!M82</f>
        <v>0</v>
      </c>
      <c r="N82" s="119">
        <f>'Plan - Personalausgaben'!N82</f>
        <v>0</v>
      </c>
      <c r="O82" s="120">
        <f>'Plan - Personalausgaben'!O82</f>
        <v>0</v>
      </c>
      <c r="P82" s="120">
        <f>'Plan - Personalausgaben'!P82</f>
        <v>0</v>
      </c>
      <c r="Q82" s="120">
        <f>'Plan - Personalausgaben'!Q82</f>
        <v>0</v>
      </c>
      <c r="R82" s="120">
        <f>'Plan - Personalausgaben'!R82</f>
        <v>0</v>
      </c>
      <c r="S82" s="120">
        <f>'Plan - Personalausgaben'!S82</f>
        <v>0</v>
      </c>
      <c r="T82" s="120">
        <f>'Plan - Personalausgaben'!T82</f>
        <v>0</v>
      </c>
      <c r="U82" s="120">
        <f>'Plan - Personalausgaben'!U82</f>
        <v>0</v>
      </c>
      <c r="V82" s="120">
        <f>'Plan - Personalausgaben'!V82</f>
        <v>0</v>
      </c>
      <c r="W82" s="120">
        <f>'Plan - Personalausgaben'!W82</f>
        <v>0</v>
      </c>
      <c r="X82" s="120">
        <f>'Plan - Personalausgaben'!X82</f>
        <v>0</v>
      </c>
      <c r="Y82" s="122">
        <f>'Plan - Personalausgaben'!Y82</f>
        <v>0</v>
      </c>
      <c r="Z82" s="119">
        <f>'Plan - Personalausgaben'!Z82</f>
        <v>0</v>
      </c>
      <c r="AA82" s="120">
        <f>'Plan - Personalausgaben'!AA82</f>
        <v>0</v>
      </c>
      <c r="AB82" s="120">
        <f>'Plan - Personalausgaben'!AB82</f>
        <v>0</v>
      </c>
      <c r="AC82" s="122">
        <f>'Plan - Personalausgaben'!AC82</f>
        <v>0</v>
      </c>
      <c r="AD82" s="119">
        <f>'Plan - Personalausgaben'!AD82</f>
        <v>0</v>
      </c>
      <c r="AE82" s="120">
        <f>'Plan - Personalausgaben'!AE82</f>
        <v>0</v>
      </c>
      <c r="AF82" s="120">
        <f>'Plan - Personalausgaben'!AF82</f>
        <v>0</v>
      </c>
      <c r="AG82" s="122">
        <f>'Plan - Personalausgaben'!AG82</f>
        <v>0</v>
      </c>
      <c r="AH82" s="119">
        <f>'Plan - Personalausgaben'!AH82</f>
        <v>0</v>
      </c>
      <c r="AI82" s="120">
        <f>'Plan - Personalausgaben'!AI82</f>
        <v>0</v>
      </c>
      <c r="AJ82" s="120">
        <f>'Plan - Personalausgaben'!AJ82</f>
        <v>0</v>
      </c>
      <c r="AK82" s="121">
        <f>'Plan - Personalausgaben'!AK82</f>
        <v>0</v>
      </c>
      <c r="AL82" s="123">
        <f t="shared" si="19"/>
        <v>0</v>
      </c>
      <c r="AM82" s="120">
        <f t="shared" si="20"/>
        <v>0</v>
      </c>
      <c r="AN82" s="120">
        <f t="shared" si="21"/>
        <v>0</v>
      </c>
      <c r="AO82" s="120">
        <f t="shared" si="22"/>
        <v>0</v>
      </c>
      <c r="AP82" s="121">
        <f t="shared" si="23"/>
        <v>0</v>
      </c>
    </row>
    <row r="83" spans="1:42" s="108" customFormat="1" x14ac:dyDescent="0.25">
      <c r="A83" s="124" t="s">
        <v>107</v>
      </c>
      <c r="B83" s="129">
        <f>ROUND(B82*'Plan - Personalausgaben'!B83,2)</f>
        <v>0</v>
      </c>
      <c r="C83" s="130">
        <f>ROUND(C82*'Plan - Personalausgaben'!C83,2)</f>
        <v>0</v>
      </c>
      <c r="D83" s="130">
        <f>ROUND(D82*'Plan - Personalausgaben'!D83,2)</f>
        <v>0</v>
      </c>
      <c r="E83" s="130">
        <f>ROUND(E82*'Plan - Personalausgaben'!E83,2)</f>
        <v>0</v>
      </c>
      <c r="F83" s="130">
        <f>ROUND(F82*'Plan - Personalausgaben'!F83,2)</f>
        <v>0</v>
      </c>
      <c r="G83" s="130">
        <f>ROUND(G82*'Plan - Personalausgaben'!G83,2)</f>
        <v>0</v>
      </c>
      <c r="H83" s="130">
        <f>ROUND(H82*'Plan - Personalausgaben'!H83,2)</f>
        <v>0</v>
      </c>
      <c r="I83" s="130">
        <f>ROUND(I82*'Plan - Personalausgaben'!I83,2)</f>
        <v>0</v>
      </c>
      <c r="J83" s="130">
        <f>ROUND(J82*'Plan - Personalausgaben'!J83,2)</f>
        <v>0</v>
      </c>
      <c r="K83" s="130">
        <f>ROUND(K82*'Plan - Personalausgaben'!K83,2)</f>
        <v>0</v>
      </c>
      <c r="L83" s="130">
        <f>ROUND(L82*'Plan - Personalausgaben'!L83,2)</f>
        <v>0</v>
      </c>
      <c r="M83" s="140">
        <f>ROUND(M82*'Plan - Personalausgaben'!M83,2)</f>
        <v>0</v>
      </c>
      <c r="N83" s="129">
        <f>ROUND(N82*'Plan - Personalausgaben'!N83,2)</f>
        <v>0</v>
      </c>
      <c r="O83" s="130">
        <f>ROUND(O82*'Plan - Personalausgaben'!O83,2)</f>
        <v>0</v>
      </c>
      <c r="P83" s="130">
        <f>ROUND(P82*'Plan - Personalausgaben'!P83,2)</f>
        <v>0</v>
      </c>
      <c r="Q83" s="130">
        <f>ROUND(Q82*'Plan - Personalausgaben'!Q83,2)</f>
        <v>0</v>
      </c>
      <c r="R83" s="130">
        <f>ROUND(R82*'Plan - Personalausgaben'!R83,2)</f>
        <v>0</v>
      </c>
      <c r="S83" s="130">
        <f>ROUND(S82*'Plan - Personalausgaben'!S83,2)</f>
        <v>0</v>
      </c>
      <c r="T83" s="130">
        <f>ROUND(T82*'Plan - Personalausgaben'!T83,2)</f>
        <v>0</v>
      </c>
      <c r="U83" s="130">
        <f>ROUND(U82*'Plan - Personalausgaben'!U83,2)</f>
        <v>0</v>
      </c>
      <c r="V83" s="130">
        <f>ROUND(V82*'Plan - Personalausgaben'!V83,2)</f>
        <v>0</v>
      </c>
      <c r="W83" s="130">
        <f>ROUND(W82*'Plan - Personalausgaben'!W83,2)</f>
        <v>0</v>
      </c>
      <c r="X83" s="130">
        <f>ROUND(X82*'Plan - Personalausgaben'!X83,2)</f>
        <v>0</v>
      </c>
      <c r="Y83" s="140">
        <f>ROUND(Y82*'Plan - Personalausgaben'!Y83,2)</f>
        <v>0</v>
      </c>
      <c r="Z83" s="129">
        <f>ROUND(Z82*'Plan - Personalausgaben'!Z83,2)</f>
        <v>0</v>
      </c>
      <c r="AA83" s="130">
        <f>ROUND(AA82*'Plan - Personalausgaben'!AA83,2)</f>
        <v>0</v>
      </c>
      <c r="AB83" s="130">
        <f>ROUND(AB82*'Plan - Personalausgaben'!AB83,2)</f>
        <v>0</v>
      </c>
      <c r="AC83" s="140">
        <f>ROUND(AC82*'Plan - Personalausgaben'!AC83,2)</f>
        <v>0</v>
      </c>
      <c r="AD83" s="129">
        <f>ROUND(AD82*'Plan - Personalausgaben'!AD83,2)</f>
        <v>0</v>
      </c>
      <c r="AE83" s="130">
        <f>ROUND(AE82*'Plan - Personalausgaben'!AE83,2)</f>
        <v>0</v>
      </c>
      <c r="AF83" s="130">
        <f>ROUND(AF82*'Plan - Personalausgaben'!AF83,2)</f>
        <v>0</v>
      </c>
      <c r="AG83" s="140">
        <f>ROUND(AG82*'Plan - Personalausgaben'!AG83,2)</f>
        <v>0</v>
      </c>
      <c r="AH83" s="129">
        <f>ROUND(AH82*'Plan - Personalausgaben'!AH83,2)</f>
        <v>0</v>
      </c>
      <c r="AI83" s="130">
        <f>ROUND(AI82*'Plan - Personalausgaben'!AI83,2)</f>
        <v>0</v>
      </c>
      <c r="AJ83" s="130">
        <f>ROUND(AJ82*'Plan - Personalausgaben'!AJ83,2)</f>
        <v>0</v>
      </c>
      <c r="AK83" s="131">
        <f>ROUND(AK82*'Plan - Personalausgaben'!AK83,2)</f>
        <v>0</v>
      </c>
      <c r="AL83" s="136">
        <f t="shared" si="19"/>
        <v>0</v>
      </c>
      <c r="AM83" s="130">
        <f t="shared" si="20"/>
        <v>0</v>
      </c>
      <c r="AN83" s="130">
        <f t="shared" si="21"/>
        <v>0</v>
      </c>
      <c r="AO83" s="130">
        <f t="shared" si="22"/>
        <v>0</v>
      </c>
      <c r="AP83" s="131">
        <f t="shared" si="23"/>
        <v>0</v>
      </c>
    </row>
    <row r="84" spans="1:42" s="108" customFormat="1" x14ac:dyDescent="0.25">
      <c r="A84" s="124" t="s">
        <v>108</v>
      </c>
      <c r="B84" s="129">
        <f>ROUND(B82*'Plan - Personalausgaben'!B84,2)</f>
        <v>0</v>
      </c>
      <c r="C84" s="130">
        <f>ROUND(C82*'Plan - Personalausgaben'!C84,2)</f>
        <v>0</v>
      </c>
      <c r="D84" s="130">
        <f>ROUND(D82*'Plan - Personalausgaben'!D84,2)</f>
        <v>0</v>
      </c>
      <c r="E84" s="130">
        <f>ROUND(E82*'Plan - Personalausgaben'!E84,2)</f>
        <v>0</v>
      </c>
      <c r="F84" s="130">
        <f>ROUND(F82*'Plan - Personalausgaben'!F84,2)</f>
        <v>0</v>
      </c>
      <c r="G84" s="130">
        <f>ROUND(G82*'Plan - Personalausgaben'!G84,2)</f>
        <v>0</v>
      </c>
      <c r="H84" s="130">
        <f>ROUND(H82*'Plan - Personalausgaben'!H84,2)</f>
        <v>0</v>
      </c>
      <c r="I84" s="130">
        <f>ROUND(I82*'Plan - Personalausgaben'!I84,2)</f>
        <v>0</v>
      </c>
      <c r="J84" s="130">
        <f>ROUND(J82*'Plan - Personalausgaben'!J84,2)</f>
        <v>0</v>
      </c>
      <c r="K84" s="130">
        <f>ROUND(K82*'Plan - Personalausgaben'!K84,2)</f>
        <v>0</v>
      </c>
      <c r="L84" s="130">
        <f>ROUND(L82*'Plan - Personalausgaben'!L84,2)</f>
        <v>0</v>
      </c>
      <c r="M84" s="140">
        <f>ROUND(M82*'Plan - Personalausgaben'!M84,2)</f>
        <v>0</v>
      </c>
      <c r="N84" s="129">
        <f>ROUND(N82*'Plan - Personalausgaben'!N84,2)</f>
        <v>0</v>
      </c>
      <c r="O84" s="130">
        <f>ROUND(O82*'Plan - Personalausgaben'!O84,2)</f>
        <v>0</v>
      </c>
      <c r="P84" s="130">
        <f>ROUND(P82*'Plan - Personalausgaben'!P84,2)</f>
        <v>0</v>
      </c>
      <c r="Q84" s="130">
        <f>ROUND(Q82*'Plan - Personalausgaben'!Q84,2)</f>
        <v>0</v>
      </c>
      <c r="R84" s="130">
        <f>ROUND(R82*'Plan - Personalausgaben'!R84,2)</f>
        <v>0</v>
      </c>
      <c r="S84" s="130">
        <f>ROUND(S82*'Plan - Personalausgaben'!S84,2)</f>
        <v>0</v>
      </c>
      <c r="T84" s="130">
        <f>ROUND(T82*'Plan - Personalausgaben'!T84,2)</f>
        <v>0</v>
      </c>
      <c r="U84" s="130">
        <f>ROUND(U82*'Plan - Personalausgaben'!U84,2)</f>
        <v>0</v>
      </c>
      <c r="V84" s="130">
        <f>ROUND(V82*'Plan - Personalausgaben'!V84,2)</f>
        <v>0</v>
      </c>
      <c r="W84" s="130">
        <f>ROUND(W82*'Plan - Personalausgaben'!W84,2)</f>
        <v>0</v>
      </c>
      <c r="X84" s="130">
        <f>ROUND(X82*'Plan - Personalausgaben'!X84,2)</f>
        <v>0</v>
      </c>
      <c r="Y84" s="140">
        <f>ROUND(Y82*'Plan - Personalausgaben'!Y84,2)</f>
        <v>0</v>
      </c>
      <c r="Z84" s="129">
        <f>ROUND(Z82*'Plan - Personalausgaben'!Z84,2)</f>
        <v>0</v>
      </c>
      <c r="AA84" s="130">
        <f>ROUND(AA82*'Plan - Personalausgaben'!AA84,2)</f>
        <v>0</v>
      </c>
      <c r="AB84" s="130">
        <f>ROUND(AB82*'Plan - Personalausgaben'!AB84,2)</f>
        <v>0</v>
      </c>
      <c r="AC84" s="140">
        <f>ROUND(AC82*'Plan - Personalausgaben'!AC84,2)</f>
        <v>0</v>
      </c>
      <c r="AD84" s="129">
        <f>ROUND(AD82*'Plan - Personalausgaben'!AD84,2)</f>
        <v>0</v>
      </c>
      <c r="AE84" s="130">
        <f>ROUND(AE82*'Plan - Personalausgaben'!AE84,2)</f>
        <v>0</v>
      </c>
      <c r="AF84" s="130">
        <f>ROUND(AF82*'Plan - Personalausgaben'!AF84,2)</f>
        <v>0</v>
      </c>
      <c r="AG84" s="140">
        <f>ROUND(AG82*'Plan - Personalausgaben'!AG84,2)</f>
        <v>0</v>
      </c>
      <c r="AH84" s="129">
        <f>ROUND(AH82*'Plan - Personalausgaben'!AH84,2)</f>
        <v>0</v>
      </c>
      <c r="AI84" s="130">
        <f>ROUND(AI82*'Plan - Personalausgaben'!AI84,2)</f>
        <v>0</v>
      </c>
      <c r="AJ84" s="130">
        <f>ROUND(AJ82*'Plan - Personalausgaben'!AJ84,2)</f>
        <v>0</v>
      </c>
      <c r="AK84" s="131">
        <f>ROUND(AK82*'Plan - Personalausgaben'!AK84,2)</f>
        <v>0</v>
      </c>
      <c r="AL84" s="136">
        <f t="shared" si="19"/>
        <v>0</v>
      </c>
      <c r="AM84" s="130">
        <f t="shared" si="20"/>
        <v>0</v>
      </c>
      <c r="AN84" s="130">
        <f t="shared" si="21"/>
        <v>0</v>
      </c>
      <c r="AO84" s="130">
        <f t="shared" si="22"/>
        <v>0</v>
      </c>
      <c r="AP84" s="131">
        <f t="shared" si="23"/>
        <v>0</v>
      </c>
    </row>
    <row r="85" spans="1:42" s="108" customFormat="1" x14ac:dyDescent="0.25">
      <c r="A85" s="124" t="s">
        <v>109</v>
      </c>
      <c r="B85" s="129">
        <f t="shared" ref="B85:AK85" si="31">B82-B83-B84</f>
        <v>0</v>
      </c>
      <c r="C85" s="130">
        <f t="shared" si="31"/>
        <v>0</v>
      </c>
      <c r="D85" s="130">
        <f t="shared" si="31"/>
        <v>0</v>
      </c>
      <c r="E85" s="130">
        <f t="shared" si="31"/>
        <v>0</v>
      </c>
      <c r="F85" s="130">
        <f t="shared" si="31"/>
        <v>0</v>
      </c>
      <c r="G85" s="130">
        <f t="shared" si="31"/>
        <v>0</v>
      </c>
      <c r="H85" s="130">
        <f t="shared" si="31"/>
        <v>0</v>
      </c>
      <c r="I85" s="130">
        <f t="shared" si="31"/>
        <v>0</v>
      </c>
      <c r="J85" s="130">
        <f t="shared" si="31"/>
        <v>0</v>
      </c>
      <c r="K85" s="130">
        <f t="shared" si="31"/>
        <v>0</v>
      </c>
      <c r="L85" s="130">
        <f t="shared" si="31"/>
        <v>0</v>
      </c>
      <c r="M85" s="140">
        <f t="shared" si="31"/>
        <v>0</v>
      </c>
      <c r="N85" s="129">
        <f t="shared" si="31"/>
        <v>0</v>
      </c>
      <c r="O85" s="130">
        <f t="shared" si="31"/>
        <v>0</v>
      </c>
      <c r="P85" s="130">
        <f t="shared" si="31"/>
        <v>0</v>
      </c>
      <c r="Q85" s="130">
        <f t="shared" si="31"/>
        <v>0</v>
      </c>
      <c r="R85" s="130">
        <f t="shared" si="31"/>
        <v>0</v>
      </c>
      <c r="S85" s="130">
        <f t="shared" si="31"/>
        <v>0</v>
      </c>
      <c r="T85" s="130">
        <f t="shared" si="31"/>
        <v>0</v>
      </c>
      <c r="U85" s="130">
        <f t="shared" si="31"/>
        <v>0</v>
      </c>
      <c r="V85" s="130">
        <f t="shared" si="31"/>
        <v>0</v>
      </c>
      <c r="W85" s="130">
        <f t="shared" si="31"/>
        <v>0</v>
      </c>
      <c r="X85" s="130">
        <f t="shared" si="31"/>
        <v>0</v>
      </c>
      <c r="Y85" s="140">
        <f t="shared" si="31"/>
        <v>0</v>
      </c>
      <c r="Z85" s="129">
        <f t="shared" si="31"/>
        <v>0</v>
      </c>
      <c r="AA85" s="130">
        <f t="shared" si="31"/>
        <v>0</v>
      </c>
      <c r="AB85" s="130">
        <f t="shared" si="31"/>
        <v>0</v>
      </c>
      <c r="AC85" s="140">
        <f t="shared" si="31"/>
        <v>0</v>
      </c>
      <c r="AD85" s="129">
        <f t="shared" si="31"/>
        <v>0</v>
      </c>
      <c r="AE85" s="130">
        <f t="shared" si="31"/>
        <v>0</v>
      </c>
      <c r="AF85" s="130">
        <f t="shared" si="31"/>
        <v>0</v>
      </c>
      <c r="AG85" s="140">
        <f t="shared" si="31"/>
        <v>0</v>
      </c>
      <c r="AH85" s="129">
        <f t="shared" si="31"/>
        <v>0</v>
      </c>
      <c r="AI85" s="130">
        <f t="shared" si="31"/>
        <v>0</v>
      </c>
      <c r="AJ85" s="130">
        <f t="shared" si="31"/>
        <v>0</v>
      </c>
      <c r="AK85" s="131">
        <f t="shared" si="31"/>
        <v>0</v>
      </c>
      <c r="AL85" s="136">
        <f t="shared" si="19"/>
        <v>0</v>
      </c>
      <c r="AM85" s="130">
        <f t="shared" si="20"/>
        <v>0</v>
      </c>
      <c r="AN85" s="130">
        <f t="shared" si="21"/>
        <v>0</v>
      </c>
      <c r="AO85" s="130">
        <f t="shared" si="22"/>
        <v>0</v>
      </c>
      <c r="AP85" s="131">
        <f t="shared" si="23"/>
        <v>0</v>
      </c>
    </row>
    <row r="86" spans="1:42" s="108" customFormat="1" x14ac:dyDescent="0.25">
      <c r="A86" s="118" t="s">
        <v>99</v>
      </c>
      <c r="B86" s="119">
        <f>'Plan - Personalausgaben'!B86</f>
        <v>0</v>
      </c>
      <c r="C86" s="120">
        <f>'Plan - Personalausgaben'!C86</f>
        <v>0</v>
      </c>
      <c r="D86" s="120">
        <f>'Plan - Personalausgaben'!D86</f>
        <v>0</v>
      </c>
      <c r="E86" s="120">
        <f>'Plan - Personalausgaben'!E86</f>
        <v>0</v>
      </c>
      <c r="F86" s="120">
        <f>'Plan - Personalausgaben'!F86</f>
        <v>0</v>
      </c>
      <c r="G86" s="120">
        <f>'Plan - Personalausgaben'!G86</f>
        <v>0</v>
      </c>
      <c r="H86" s="120">
        <f>'Plan - Personalausgaben'!H86</f>
        <v>0</v>
      </c>
      <c r="I86" s="120">
        <f>'Plan - Personalausgaben'!I86</f>
        <v>0</v>
      </c>
      <c r="J86" s="120">
        <f>'Plan - Personalausgaben'!J86</f>
        <v>0</v>
      </c>
      <c r="K86" s="120">
        <f>'Plan - Personalausgaben'!K86</f>
        <v>0</v>
      </c>
      <c r="L86" s="120">
        <f>'Plan - Personalausgaben'!L86</f>
        <v>0</v>
      </c>
      <c r="M86" s="122">
        <f>'Plan - Personalausgaben'!M86</f>
        <v>0</v>
      </c>
      <c r="N86" s="119">
        <f>'Plan - Personalausgaben'!N86</f>
        <v>0</v>
      </c>
      <c r="O86" s="120">
        <f>'Plan - Personalausgaben'!O86</f>
        <v>0</v>
      </c>
      <c r="P86" s="120">
        <f>'Plan - Personalausgaben'!P86</f>
        <v>0</v>
      </c>
      <c r="Q86" s="120">
        <f>'Plan - Personalausgaben'!Q86</f>
        <v>0</v>
      </c>
      <c r="R86" s="120">
        <f>'Plan - Personalausgaben'!R86</f>
        <v>0</v>
      </c>
      <c r="S86" s="120">
        <f>'Plan - Personalausgaben'!S86</f>
        <v>0</v>
      </c>
      <c r="T86" s="120">
        <f>'Plan - Personalausgaben'!T86</f>
        <v>0</v>
      </c>
      <c r="U86" s="120">
        <f>'Plan - Personalausgaben'!U86</f>
        <v>0</v>
      </c>
      <c r="V86" s="120">
        <f>'Plan - Personalausgaben'!V86</f>
        <v>0</v>
      </c>
      <c r="W86" s="120">
        <f>'Plan - Personalausgaben'!W86</f>
        <v>0</v>
      </c>
      <c r="X86" s="120">
        <f>'Plan - Personalausgaben'!X86</f>
        <v>0</v>
      </c>
      <c r="Y86" s="122">
        <f>'Plan - Personalausgaben'!Y86</f>
        <v>0</v>
      </c>
      <c r="Z86" s="119">
        <f>'Plan - Personalausgaben'!Z86</f>
        <v>0</v>
      </c>
      <c r="AA86" s="120">
        <f>'Plan - Personalausgaben'!AA86</f>
        <v>0</v>
      </c>
      <c r="AB86" s="120">
        <f>'Plan - Personalausgaben'!AB86</f>
        <v>0</v>
      </c>
      <c r="AC86" s="122">
        <f>'Plan - Personalausgaben'!AC86</f>
        <v>0</v>
      </c>
      <c r="AD86" s="119">
        <f>'Plan - Personalausgaben'!AD86</f>
        <v>0</v>
      </c>
      <c r="AE86" s="120">
        <f>'Plan - Personalausgaben'!AE86</f>
        <v>0</v>
      </c>
      <c r="AF86" s="120">
        <f>'Plan - Personalausgaben'!AF86</f>
        <v>0</v>
      </c>
      <c r="AG86" s="122">
        <f>'Plan - Personalausgaben'!AG86</f>
        <v>0</v>
      </c>
      <c r="AH86" s="119">
        <f>'Plan - Personalausgaben'!AH86</f>
        <v>0</v>
      </c>
      <c r="AI86" s="120">
        <f>'Plan - Personalausgaben'!AI86</f>
        <v>0</v>
      </c>
      <c r="AJ86" s="120">
        <f>'Plan - Personalausgaben'!AJ86</f>
        <v>0</v>
      </c>
      <c r="AK86" s="121">
        <f>'Plan - Personalausgaben'!AK86</f>
        <v>0</v>
      </c>
      <c r="AL86" s="123">
        <f t="shared" si="19"/>
        <v>0</v>
      </c>
      <c r="AM86" s="120">
        <f t="shared" si="20"/>
        <v>0</v>
      </c>
      <c r="AN86" s="120">
        <f t="shared" si="21"/>
        <v>0</v>
      </c>
      <c r="AO86" s="120">
        <f t="shared" si="22"/>
        <v>0</v>
      </c>
      <c r="AP86" s="121">
        <f t="shared" si="23"/>
        <v>0</v>
      </c>
    </row>
    <row r="87" spans="1:42" s="108" customFormat="1" x14ac:dyDescent="0.25">
      <c r="A87" s="124" t="s">
        <v>107</v>
      </c>
      <c r="B87" s="129">
        <f>ROUND(B86*'Plan - Personalausgaben'!B87,2)</f>
        <v>0</v>
      </c>
      <c r="C87" s="130">
        <f>ROUND(C86*'Plan - Personalausgaben'!C87,2)</f>
        <v>0</v>
      </c>
      <c r="D87" s="130">
        <f>ROUND(D86*'Plan - Personalausgaben'!D87,2)</f>
        <v>0</v>
      </c>
      <c r="E87" s="130">
        <f>ROUND(E86*'Plan - Personalausgaben'!E87,2)</f>
        <v>0</v>
      </c>
      <c r="F87" s="130">
        <f>ROUND(F86*'Plan - Personalausgaben'!F87,2)</f>
        <v>0</v>
      </c>
      <c r="G87" s="130">
        <f>ROUND(G86*'Plan - Personalausgaben'!G87,2)</f>
        <v>0</v>
      </c>
      <c r="H87" s="130">
        <f>ROUND(H86*'Plan - Personalausgaben'!H87,2)</f>
        <v>0</v>
      </c>
      <c r="I87" s="130">
        <f>ROUND(I86*'Plan - Personalausgaben'!I87,2)</f>
        <v>0</v>
      </c>
      <c r="J87" s="130">
        <f>ROUND(J86*'Plan - Personalausgaben'!J87,2)</f>
        <v>0</v>
      </c>
      <c r="K87" s="130">
        <f>ROUND(K86*'Plan - Personalausgaben'!K87,2)</f>
        <v>0</v>
      </c>
      <c r="L87" s="130">
        <f>ROUND(L86*'Plan - Personalausgaben'!L87,2)</f>
        <v>0</v>
      </c>
      <c r="M87" s="140">
        <f>ROUND(M86*'Plan - Personalausgaben'!M87,2)</f>
        <v>0</v>
      </c>
      <c r="N87" s="129">
        <f>ROUND(N86*'Plan - Personalausgaben'!N87,2)</f>
        <v>0</v>
      </c>
      <c r="O87" s="130">
        <f>ROUND(O86*'Plan - Personalausgaben'!O87,2)</f>
        <v>0</v>
      </c>
      <c r="P87" s="130">
        <f>ROUND(P86*'Plan - Personalausgaben'!P87,2)</f>
        <v>0</v>
      </c>
      <c r="Q87" s="130">
        <f>ROUND(Q86*'Plan - Personalausgaben'!Q87,2)</f>
        <v>0</v>
      </c>
      <c r="R87" s="130">
        <f>ROUND(R86*'Plan - Personalausgaben'!R87,2)</f>
        <v>0</v>
      </c>
      <c r="S87" s="130">
        <f>ROUND(S86*'Plan - Personalausgaben'!S87,2)</f>
        <v>0</v>
      </c>
      <c r="T87" s="130">
        <f>ROUND(T86*'Plan - Personalausgaben'!T87,2)</f>
        <v>0</v>
      </c>
      <c r="U87" s="130">
        <f>ROUND(U86*'Plan - Personalausgaben'!U87,2)</f>
        <v>0</v>
      </c>
      <c r="V87" s="130">
        <f>ROUND(V86*'Plan - Personalausgaben'!V87,2)</f>
        <v>0</v>
      </c>
      <c r="W87" s="130">
        <f>ROUND(W86*'Plan - Personalausgaben'!W87,2)</f>
        <v>0</v>
      </c>
      <c r="X87" s="130">
        <f>ROUND(X86*'Plan - Personalausgaben'!X87,2)</f>
        <v>0</v>
      </c>
      <c r="Y87" s="140">
        <f>ROUND(Y86*'Plan - Personalausgaben'!Y87,2)</f>
        <v>0</v>
      </c>
      <c r="Z87" s="129">
        <f>ROUND(Z86*'Plan - Personalausgaben'!Z87,2)</f>
        <v>0</v>
      </c>
      <c r="AA87" s="130">
        <f>ROUND(AA86*'Plan - Personalausgaben'!AA87,2)</f>
        <v>0</v>
      </c>
      <c r="AB87" s="130">
        <f>ROUND(AB86*'Plan - Personalausgaben'!AB87,2)</f>
        <v>0</v>
      </c>
      <c r="AC87" s="140">
        <f>ROUND(AC86*'Plan - Personalausgaben'!AC87,2)</f>
        <v>0</v>
      </c>
      <c r="AD87" s="129">
        <f>ROUND(AD86*'Plan - Personalausgaben'!AD87,2)</f>
        <v>0</v>
      </c>
      <c r="AE87" s="130">
        <f>ROUND(AE86*'Plan - Personalausgaben'!AE87,2)</f>
        <v>0</v>
      </c>
      <c r="AF87" s="130">
        <f>ROUND(AF86*'Plan - Personalausgaben'!AF87,2)</f>
        <v>0</v>
      </c>
      <c r="AG87" s="140">
        <f>ROUND(AG86*'Plan - Personalausgaben'!AG87,2)</f>
        <v>0</v>
      </c>
      <c r="AH87" s="129">
        <f>ROUND(AH86*'Plan - Personalausgaben'!AH87,2)</f>
        <v>0</v>
      </c>
      <c r="AI87" s="130">
        <f>ROUND(AI86*'Plan - Personalausgaben'!AI87,2)</f>
        <v>0</v>
      </c>
      <c r="AJ87" s="130">
        <f>ROUND(AJ86*'Plan - Personalausgaben'!AJ87,2)</f>
        <v>0</v>
      </c>
      <c r="AK87" s="131">
        <f>ROUND(AK86*'Plan - Personalausgaben'!AK87,2)</f>
        <v>0</v>
      </c>
      <c r="AL87" s="136">
        <f t="shared" si="19"/>
        <v>0</v>
      </c>
      <c r="AM87" s="130">
        <f t="shared" si="20"/>
        <v>0</v>
      </c>
      <c r="AN87" s="130">
        <f t="shared" si="21"/>
        <v>0</v>
      </c>
      <c r="AO87" s="130">
        <f t="shared" si="22"/>
        <v>0</v>
      </c>
      <c r="AP87" s="131">
        <f t="shared" si="23"/>
        <v>0</v>
      </c>
    </row>
    <row r="88" spans="1:42" s="108" customFormat="1" x14ac:dyDescent="0.25">
      <c r="A88" s="124" t="s">
        <v>108</v>
      </c>
      <c r="B88" s="129">
        <f>ROUND(B86*'Plan - Personalausgaben'!B88,2)</f>
        <v>0</v>
      </c>
      <c r="C88" s="130">
        <f>ROUND(C86*'Plan - Personalausgaben'!C88,2)</f>
        <v>0</v>
      </c>
      <c r="D88" s="130">
        <f>ROUND(D86*'Plan - Personalausgaben'!D88,2)</f>
        <v>0</v>
      </c>
      <c r="E88" s="130">
        <f>ROUND(E86*'Plan - Personalausgaben'!E88,2)</f>
        <v>0</v>
      </c>
      <c r="F88" s="130">
        <f>ROUND(F86*'Plan - Personalausgaben'!F88,2)</f>
        <v>0</v>
      </c>
      <c r="G88" s="130">
        <f>ROUND(G86*'Plan - Personalausgaben'!G88,2)</f>
        <v>0</v>
      </c>
      <c r="H88" s="130">
        <f>ROUND(H86*'Plan - Personalausgaben'!H88,2)</f>
        <v>0</v>
      </c>
      <c r="I88" s="130">
        <f>ROUND(I86*'Plan - Personalausgaben'!I88,2)</f>
        <v>0</v>
      </c>
      <c r="J88" s="130">
        <f>ROUND(J86*'Plan - Personalausgaben'!J88,2)</f>
        <v>0</v>
      </c>
      <c r="K88" s="130">
        <f>ROUND(K86*'Plan - Personalausgaben'!K88,2)</f>
        <v>0</v>
      </c>
      <c r="L88" s="130">
        <f>ROUND(L86*'Plan - Personalausgaben'!L88,2)</f>
        <v>0</v>
      </c>
      <c r="M88" s="140">
        <f>ROUND(M86*'Plan - Personalausgaben'!M88,2)</f>
        <v>0</v>
      </c>
      <c r="N88" s="129">
        <f>ROUND(N86*'Plan - Personalausgaben'!N88,2)</f>
        <v>0</v>
      </c>
      <c r="O88" s="130">
        <f>ROUND(O86*'Plan - Personalausgaben'!O88,2)</f>
        <v>0</v>
      </c>
      <c r="P88" s="130">
        <f>ROUND(P86*'Plan - Personalausgaben'!P88,2)</f>
        <v>0</v>
      </c>
      <c r="Q88" s="130">
        <f>ROUND(Q86*'Plan - Personalausgaben'!Q88,2)</f>
        <v>0</v>
      </c>
      <c r="R88" s="130">
        <f>ROUND(R86*'Plan - Personalausgaben'!R88,2)</f>
        <v>0</v>
      </c>
      <c r="S88" s="130">
        <f>ROUND(S86*'Plan - Personalausgaben'!S88,2)</f>
        <v>0</v>
      </c>
      <c r="T88" s="130">
        <f>ROUND(T86*'Plan - Personalausgaben'!T88,2)</f>
        <v>0</v>
      </c>
      <c r="U88" s="130">
        <f>ROUND(U86*'Plan - Personalausgaben'!U88,2)</f>
        <v>0</v>
      </c>
      <c r="V88" s="130">
        <f>ROUND(V86*'Plan - Personalausgaben'!V88,2)</f>
        <v>0</v>
      </c>
      <c r="W88" s="130">
        <f>ROUND(W86*'Plan - Personalausgaben'!W88,2)</f>
        <v>0</v>
      </c>
      <c r="X88" s="130">
        <f>ROUND(X86*'Plan - Personalausgaben'!X88,2)</f>
        <v>0</v>
      </c>
      <c r="Y88" s="140">
        <f>ROUND(Y86*'Plan - Personalausgaben'!Y88,2)</f>
        <v>0</v>
      </c>
      <c r="Z88" s="129">
        <f>ROUND(Z86*'Plan - Personalausgaben'!Z88,2)</f>
        <v>0</v>
      </c>
      <c r="AA88" s="130">
        <f>ROUND(AA86*'Plan - Personalausgaben'!AA88,2)</f>
        <v>0</v>
      </c>
      <c r="AB88" s="130">
        <f>ROUND(AB86*'Plan - Personalausgaben'!AB88,2)</f>
        <v>0</v>
      </c>
      <c r="AC88" s="140">
        <f>ROUND(AC86*'Plan - Personalausgaben'!AC88,2)</f>
        <v>0</v>
      </c>
      <c r="AD88" s="129">
        <f>ROUND(AD86*'Plan - Personalausgaben'!AD88,2)</f>
        <v>0</v>
      </c>
      <c r="AE88" s="130">
        <f>ROUND(AE86*'Plan - Personalausgaben'!AE88,2)</f>
        <v>0</v>
      </c>
      <c r="AF88" s="130">
        <f>ROUND(AF86*'Plan - Personalausgaben'!AF88,2)</f>
        <v>0</v>
      </c>
      <c r="AG88" s="140">
        <f>ROUND(AG86*'Plan - Personalausgaben'!AG88,2)</f>
        <v>0</v>
      </c>
      <c r="AH88" s="129">
        <f>ROUND(AH86*'Plan - Personalausgaben'!AH88,2)</f>
        <v>0</v>
      </c>
      <c r="AI88" s="130">
        <f>ROUND(AI86*'Plan - Personalausgaben'!AI88,2)</f>
        <v>0</v>
      </c>
      <c r="AJ88" s="130">
        <f>ROUND(AJ86*'Plan - Personalausgaben'!AJ88,2)</f>
        <v>0</v>
      </c>
      <c r="AK88" s="131">
        <f>ROUND(AK86*'Plan - Personalausgaben'!AK88,2)</f>
        <v>0</v>
      </c>
      <c r="AL88" s="136">
        <f t="shared" si="19"/>
        <v>0</v>
      </c>
      <c r="AM88" s="130">
        <f t="shared" si="20"/>
        <v>0</v>
      </c>
      <c r="AN88" s="130">
        <f t="shared" si="21"/>
        <v>0</v>
      </c>
      <c r="AO88" s="130">
        <f t="shared" si="22"/>
        <v>0</v>
      </c>
      <c r="AP88" s="131">
        <f t="shared" si="23"/>
        <v>0</v>
      </c>
    </row>
    <row r="89" spans="1:42" s="108" customFormat="1" x14ac:dyDescent="0.25">
      <c r="A89" s="124" t="s">
        <v>109</v>
      </c>
      <c r="B89" s="129">
        <f t="shared" ref="B89:AK89" si="32">B86-B87-B88</f>
        <v>0</v>
      </c>
      <c r="C89" s="130">
        <f t="shared" si="32"/>
        <v>0</v>
      </c>
      <c r="D89" s="130">
        <f t="shared" si="32"/>
        <v>0</v>
      </c>
      <c r="E89" s="130">
        <f t="shared" si="32"/>
        <v>0</v>
      </c>
      <c r="F89" s="130">
        <f t="shared" si="32"/>
        <v>0</v>
      </c>
      <c r="G89" s="130">
        <f t="shared" si="32"/>
        <v>0</v>
      </c>
      <c r="H89" s="130">
        <f t="shared" si="32"/>
        <v>0</v>
      </c>
      <c r="I89" s="130">
        <f t="shared" si="32"/>
        <v>0</v>
      </c>
      <c r="J89" s="130">
        <f t="shared" si="32"/>
        <v>0</v>
      </c>
      <c r="K89" s="130">
        <f t="shared" si="32"/>
        <v>0</v>
      </c>
      <c r="L89" s="130">
        <f t="shared" si="32"/>
        <v>0</v>
      </c>
      <c r="M89" s="140">
        <f t="shared" si="32"/>
        <v>0</v>
      </c>
      <c r="N89" s="129">
        <f t="shared" si="32"/>
        <v>0</v>
      </c>
      <c r="O89" s="130">
        <f t="shared" si="32"/>
        <v>0</v>
      </c>
      <c r="P89" s="130">
        <f t="shared" si="32"/>
        <v>0</v>
      </c>
      <c r="Q89" s="130">
        <f t="shared" si="32"/>
        <v>0</v>
      </c>
      <c r="R89" s="130">
        <f t="shared" si="32"/>
        <v>0</v>
      </c>
      <c r="S89" s="130">
        <f t="shared" si="32"/>
        <v>0</v>
      </c>
      <c r="T89" s="130">
        <f t="shared" si="32"/>
        <v>0</v>
      </c>
      <c r="U89" s="130">
        <f t="shared" si="32"/>
        <v>0</v>
      </c>
      <c r="V89" s="130">
        <f t="shared" si="32"/>
        <v>0</v>
      </c>
      <c r="W89" s="130">
        <f t="shared" si="32"/>
        <v>0</v>
      </c>
      <c r="X89" s="130">
        <f t="shared" si="32"/>
        <v>0</v>
      </c>
      <c r="Y89" s="140">
        <f t="shared" si="32"/>
        <v>0</v>
      </c>
      <c r="Z89" s="129">
        <f t="shared" si="32"/>
        <v>0</v>
      </c>
      <c r="AA89" s="130">
        <f t="shared" si="32"/>
        <v>0</v>
      </c>
      <c r="AB89" s="130">
        <f t="shared" si="32"/>
        <v>0</v>
      </c>
      <c r="AC89" s="140">
        <f t="shared" si="32"/>
        <v>0</v>
      </c>
      <c r="AD89" s="129">
        <f t="shared" si="32"/>
        <v>0</v>
      </c>
      <c r="AE89" s="130">
        <f t="shared" si="32"/>
        <v>0</v>
      </c>
      <c r="AF89" s="130">
        <f t="shared" si="32"/>
        <v>0</v>
      </c>
      <c r="AG89" s="140">
        <f t="shared" si="32"/>
        <v>0</v>
      </c>
      <c r="AH89" s="129">
        <f t="shared" si="32"/>
        <v>0</v>
      </c>
      <c r="AI89" s="130">
        <f t="shared" si="32"/>
        <v>0</v>
      </c>
      <c r="AJ89" s="130">
        <f t="shared" si="32"/>
        <v>0</v>
      </c>
      <c r="AK89" s="131">
        <f t="shared" si="32"/>
        <v>0</v>
      </c>
      <c r="AL89" s="136">
        <f t="shared" si="19"/>
        <v>0</v>
      </c>
      <c r="AM89" s="130">
        <f t="shared" si="20"/>
        <v>0</v>
      </c>
      <c r="AN89" s="130">
        <f t="shared" si="21"/>
        <v>0</v>
      </c>
      <c r="AO89" s="130">
        <f t="shared" si="22"/>
        <v>0</v>
      </c>
      <c r="AP89" s="131">
        <f t="shared" si="23"/>
        <v>0</v>
      </c>
    </row>
    <row r="90" spans="1:42" s="108" customFormat="1" x14ac:dyDescent="0.25">
      <c r="A90" s="125" t="s">
        <v>99</v>
      </c>
      <c r="B90" s="119">
        <f>'Plan - Personalausgaben'!B90</f>
        <v>0</v>
      </c>
      <c r="C90" s="120">
        <f>'Plan - Personalausgaben'!C90</f>
        <v>0</v>
      </c>
      <c r="D90" s="120">
        <f>'Plan - Personalausgaben'!D90</f>
        <v>0</v>
      </c>
      <c r="E90" s="120">
        <f>'Plan - Personalausgaben'!E90</f>
        <v>0</v>
      </c>
      <c r="F90" s="120">
        <f>'Plan - Personalausgaben'!F90</f>
        <v>0</v>
      </c>
      <c r="G90" s="120">
        <f>'Plan - Personalausgaben'!G90</f>
        <v>0</v>
      </c>
      <c r="H90" s="120">
        <f>'Plan - Personalausgaben'!H90</f>
        <v>0</v>
      </c>
      <c r="I90" s="120">
        <f>'Plan - Personalausgaben'!I90</f>
        <v>0</v>
      </c>
      <c r="J90" s="120">
        <f>'Plan - Personalausgaben'!J90</f>
        <v>0</v>
      </c>
      <c r="K90" s="120">
        <f>'Plan - Personalausgaben'!K90</f>
        <v>0</v>
      </c>
      <c r="L90" s="120">
        <f>'Plan - Personalausgaben'!L90</f>
        <v>0</v>
      </c>
      <c r="M90" s="122">
        <f>'Plan - Personalausgaben'!M90</f>
        <v>0</v>
      </c>
      <c r="N90" s="119">
        <f>'Plan - Personalausgaben'!N90</f>
        <v>0</v>
      </c>
      <c r="O90" s="120">
        <f>'Plan - Personalausgaben'!O90</f>
        <v>0</v>
      </c>
      <c r="P90" s="120">
        <f>'Plan - Personalausgaben'!P90</f>
        <v>0</v>
      </c>
      <c r="Q90" s="120">
        <f>'Plan - Personalausgaben'!Q90</f>
        <v>0</v>
      </c>
      <c r="R90" s="120">
        <f>'Plan - Personalausgaben'!R90</f>
        <v>0</v>
      </c>
      <c r="S90" s="120">
        <f>'Plan - Personalausgaben'!S90</f>
        <v>0</v>
      </c>
      <c r="T90" s="120">
        <f>'Plan - Personalausgaben'!T90</f>
        <v>0</v>
      </c>
      <c r="U90" s="120">
        <f>'Plan - Personalausgaben'!U90</f>
        <v>0</v>
      </c>
      <c r="V90" s="120">
        <f>'Plan - Personalausgaben'!V90</f>
        <v>0</v>
      </c>
      <c r="W90" s="120">
        <f>'Plan - Personalausgaben'!W90</f>
        <v>0</v>
      </c>
      <c r="X90" s="120">
        <f>'Plan - Personalausgaben'!X90</f>
        <v>0</v>
      </c>
      <c r="Y90" s="122">
        <f>'Plan - Personalausgaben'!Y90</f>
        <v>0</v>
      </c>
      <c r="Z90" s="119">
        <f>'Plan - Personalausgaben'!Z90</f>
        <v>0</v>
      </c>
      <c r="AA90" s="120">
        <f>'Plan - Personalausgaben'!AA90</f>
        <v>0</v>
      </c>
      <c r="AB90" s="120">
        <f>'Plan - Personalausgaben'!AB90</f>
        <v>0</v>
      </c>
      <c r="AC90" s="122">
        <f>'Plan - Personalausgaben'!AC90</f>
        <v>0</v>
      </c>
      <c r="AD90" s="119">
        <f>'Plan - Personalausgaben'!AD90</f>
        <v>0</v>
      </c>
      <c r="AE90" s="120">
        <f>'Plan - Personalausgaben'!AE90</f>
        <v>0</v>
      </c>
      <c r="AF90" s="120">
        <f>'Plan - Personalausgaben'!AF90</f>
        <v>0</v>
      </c>
      <c r="AG90" s="122">
        <f>'Plan - Personalausgaben'!AG90</f>
        <v>0</v>
      </c>
      <c r="AH90" s="119">
        <f>'Plan - Personalausgaben'!AH90</f>
        <v>0</v>
      </c>
      <c r="AI90" s="120">
        <f>'Plan - Personalausgaben'!AI90</f>
        <v>0</v>
      </c>
      <c r="AJ90" s="120">
        <f>'Plan - Personalausgaben'!AJ90</f>
        <v>0</v>
      </c>
      <c r="AK90" s="121">
        <f>'Plan - Personalausgaben'!AK90</f>
        <v>0</v>
      </c>
      <c r="AL90" s="123">
        <f t="shared" si="19"/>
        <v>0</v>
      </c>
      <c r="AM90" s="120">
        <f t="shared" si="20"/>
        <v>0</v>
      </c>
      <c r="AN90" s="120">
        <f t="shared" si="21"/>
        <v>0</v>
      </c>
      <c r="AO90" s="120">
        <f t="shared" si="22"/>
        <v>0</v>
      </c>
      <c r="AP90" s="121">
        <f t="shared" si="23"/>
        <v>0</v>
      </c>
    </row>
    <row r="91" spans="1:42" s="108" customFormat="1" x14ac:dyDescent="0.25">
      <c r="A91" s="124" t="s">
        <v>107</v>
      </c>
      <c r="B91" s="129">
        <f>ROUND(B90*'Plan - Personalausgaben'!B91,2)</f>
        <v>0</v>
      </c>
      <c r="C91" s="130">
        <f>ROUND(C90*'Plan - Personalausgaben'!C91,2)</f>
        <v>0</v>
      </c>
      <c r="D91" s="130">
        <f>ROUND(D90*'Plan - Personalausgaben'!D91,2)</f>
        <v>0</v>
      </c>
      <c r="E91" s="130">
        <f>ROUND(E90*'Plan - Personalausgaben'!E91,2)</f>
        <v>0</v>
      </c>
      <c r="F91" s="130">
        <f>ROUND(F90*'Plan - Personalausgaben'!F91,2)</f>
        <v>0</v>
      </c>
      <c r="G91" s="130">
        <f>ROUND(G90*'Plan - Personalausgaben'!G91,2)</f>
        <v>0</v>
      </c>
      <c r="H91" s="130">
        <f>ROUND(H90*'Plan - Personalausgaben'!H91,2)</f>
        <v>0</v>
      </c>
      <c r="I91" s="130">
        <f>ROUND(I90*'Plan - Personalausgaben'!I91,2)</f>
        <v>0</v>
      </c>
      <c r="J91" s="130">
        <f>ROUND(J90*'Plan - Personalausgaben'!J91,2)</f>
        <v>0</v>
      </c>
      <c r="K91" s="130">
        <f>ROUND(K90*'Plan - Personalausgaben'!K91,2)</f>
        <v>0</v>
      </c>
      <c r="L91" s="130">
        <f>ROUND(L90*'Plan - Personalausgaben'!L91,2)</f>
        <v>0</v>
      </c>
      <c r="M91" s="140">
        <f>ROUND(M90*'Plan - Personalausgaben'!M91,2)</f>
        <v>0</v>
      </c>
      <c r="N91" s="129">
        <f>ROUND(N90*'Plan - Personalausgaben'!N91,2)</f>
        <v>0</v>
      </c>
      <c r="O91" s="130">
        <f>ROUND(O90*'Plan - Personalausgaben'!O91,2)</f>
        <v>0</v>
      </c>
      <c r="P91" s="130">
        <f>ROUND(P90*'Plan - Personalausgaben'!P91,2)</f>
        <v>0</v>
      </c>
      <c r="Q91" s="130">
        <f>ROUND(Q90*'Plan - Personalausgaben'!Q91,2)</f>
        <v>0</v>
      </c>
      <c r="R91" s="130">
        <f>ROUND(R90*'Plan - Personalausgaben'!R91,2)</f>
        <v>0</v>
      </c>
      <c r="S91" s="130">
        <f>ROUND(S90*'Plan - Personalausgaben'!S91,2)</f>
        <v>0</v>
      </c>
      <c r="T91" s="130">
        <f>ROUND(T90*'Plan - Personalausgaben'!T91,2)</f>
        <v>0</v>
      </c>
      <c r="U91" s="130">
        <f>ROUND(U90*'Plan - Personalausgaben'!U91,2)</f>
        <v>0</v>
      </c>
      <c r="V91" s="130">
        <f>ROUND(V90*'Plan - Personalausgaben'!V91,2)</f>
        <v>0</v>
      </c>
      <c r="W91" s="130">
        <f>ROUND(W90*'Plan - Personalausgaben'!W91,2)</f>
        <v>0</v>
      </c>
      <c r="X91" s="130">
        <f>ROUND(X90*'Plan - Personalausgaben'!X91,2)</f>
        <v>0</v>
      </c>
      <c r="Y91" s="140">
        <f>ROUND(Y90*'Plan - Personalausgaben'!Y91,2)</f>
        <v>0</v>
      </c>
      <c r="Z91" s="129">
        <f>ROUND(Z90*'Plan - Personalausgaben'!Z91,2)</f>
        <v>0</v>
      </c>
      <c r="AA91" s="130">
        <f>ROUND(AA90*'Plan - Personalausgaben'!AA91,2)</f>
        <v>0</v>
      </c>
      <c r="AB91" s="130">
        <f>ROUND(AB90*'Plan - Personalausgaben'!AB91,2)</f>
        <v>0</v>
      </c>
      <c r="AC91" s="140">
        <f>ROUND(AC90*'Plan - Personalausgaben'!AC91,2)</f>
        <v>0</v>
      </c>
      <c r="AD91" s="129">
        <f>ROUND(AD90*'Plan - Personalausgaben'!AD91,2)</f>
        <v>0</v>
      </c>
      <c r="AE91" s="130">
        <f>ROUND(AE90*'Plan - Personalausgaben'!AE91,2)</f>
        <v>0</v>
      </c>
      <c r="AF91" s="130">
        <f>ROUND(AF90*'Plan - Personalausgaben'!AF91,2)</f>
        <v>0</v>
      </c>
      <c r="AG91" s="140">
        <f>ROUND(AG90*'Plan - Personalausgaben'!AG91,2)</f>
        <v>0</v>
      </c>
      <c r="AH91" s="129">
        <f>ROUND(AH90*'Plan - Personalausgaben'!AH91,2)</f>
        <v>0</v>
      </c>
      <c r="AI91" s="130">
        <f>ROUND(AI90*'Plan - Personalausgaben'!AI91,2)</f>
        <v>0</v>
      </c>
      <c r="AJ91" s="130">
        <f>ROUND(AJ90*'Plan - Personalausgaben'!AJ91,2)</f>
        <v>0</v>
      </c>
      <c r="AK91" s="131">
        <f>ROUND(AK90*'Plan - Personalausgaben'!AK91,2)</f>
        <v>0</v>
      </c>
      <c r="AL91" s="136">
        <f t="shared" si="19"/>
        <v>0</v>
      </c>
      <c r="AM91" s="130">
        <f t="shared" si="20"/>
        <v>0</v>
      </c>
      <c r="AN91" s="130">
        <f t="shared" si="21"/>
        <v>0</v>
      </c>
      <c r="AO91" s="130">
        <f t="shared" si="22"/>
        <v>0</v>
      </c>
      <c r="AP91" s="131">
        <f t="shared" si="23"/>
        <v>0</v>
      </c>
    </row>
    <row r="92" spans="1:42" s="108" customFormat="1" x14ac:dyDescent="0.25">
      <c r="A92" s="124" t="s">
        <v>108</v>
      </c>
      <c r="B92" s="129">
        <f>ROUND(B90*'Plan - Personalausgaben'!B92,2)</f>
        <v>0</v>
      </c>
      <c r="C92" s="130">
        <f>ROUND(C90*'Plan - Personalausgaben'!C92,2)</f>
        <v>0</v>
      </c>
      <c r="D92" s="130">
        <f>ROUND(D90*'Plan - Personalausgaben'!D92,2)</f>
        <v>0</v>
      </c>
      <c r="E92" s="130">
        <f>ROUND(E90*'Plan - Personalausgaben'!E92,2)</f>
        <v>0</v>
      </c>
      <c r="F92" s="130">
        <f>ROUND(F90*'Plan - Personalausgaben'!F92,2)</f>
        <v>0</v>
      </c>
      <c r="G92" s="130">
        <f>ROUND(G90*'Plan - Personalausgaben'!G92,2)</f>
        <v>0</v>
      </c>
      <c r="H92" s="130">
        <f>ROUND(H90*'Plan - Personalausgaben'!H92,2)</f>
        <v>0</v>
      </c>
      <c r="I92" s="130">
        <f>ROUND(I90*'Plan - Personalausgaben'!I92,2)</f>
        <v>0</v>
      </c>
      <c r="J92" s="130">
        <f>ROUND(J90*'Plan - Personalausgaben'!J92,2)</f>
        <v>0</v>
      </c>
      <c r="K92" s="130">
        <f>ROUND(K90*'Plan - Personalausgaben'!K92,2)</f>
        <v>0</v>
      </c>
      <c r="L92" s="130">
        <f>ROUND(L90*'Plan - Personalausgaben'!L92,2)</f>
        <v>0</v>
      </c>
      <c r="M92" s="140">
        <f>ROUND(M90*'Plan - Personalausgaben'!M92,2)</f>
        <v>0</v>
      </c>
      <c r="N92" s="129">
        <f>ROUND(N90*'Plan - Personalausgaben'!N92,2)</f>
        <v>0</v>
      </c>
      <c r="O92" s="130">
        <f>ROUND(O90*'Plan - Personalausgaben'!O92,2)</f>
        <v>0</v>
      </c>
      <c r="P92" s="130">
        <f>ROUND(P90*'Plan - Personalausgaben'!P92,2)</f>
        <v>0</v>
      </c>
      <c r="Q92" s="130">
        <f>ROUND(Q90*'Plan - Personalausgaben'!Q92,2)</f>
        <v>0</v>
      </c>
      <c r="R92" s="130">
        <f>ROUND(R90*'Plan - Personalausgaben'!R92,2)</f>
        <v>0</v>
      </c>
      <c r="S92" s="130">
        <f>ROUND(S90*'Plan - Personalausgaben'!S92,2)</f>
        <v>0</v>
      </c>
      <c r="T92" s="130">
        <f>ROUND(T90*'Plan - Personalausgaben'!T92,2)</f>
        <v>0</v>
      </c>
      <c r="U92" s="130">
        <f>ROUND(U90*'Plan - Personalausgaben'!U92,2)</f>
        <v>0</v>
      </c>
      <c r="V92" s="130">
        <f>ROUND(V90*'Plan - Personalausgaben'!V92,2)</f>
        <v>0</v>
      </c>
      <c r="W92" s="130">
        <f>ROUND(W90*'Plan - Personalausgaben'!W92,2)</f>
        <v>0</v>
      </c>
      <c r="X92" s="130">
        <f>ROUND(X90*'Plan - Personalausgaben'!X92,2)</f>
        <v>0</v>
      </c>
      <c r="Y92" s="140">
        <f>ROUND(Y90*'Plan - Personalausgaben'!Y92,2)</f>
        <v>0</v>
      </c>
      <c r="Z92" s="129">
        <f>ROUND(Z90*'Plan - Personalausgaben'!Z92,2)</f>
        <v>0</v>
      </c>
      <c r="AA92" s="130">
        <f>ROUND(AA90*'Plan - Personalausgaben'!AA92,2)</f>
        <v>0</v>
      </c>
      <c r="AB92" s="130">
        <f>ROUND(AB90*'Plan - Personalausgaben'!AB92,2)</f>
        <v>0</v>
      </c>
      <c r="AC92" s="140">
        <f>ROUND(AC90*'Plan - Personalausgaben'!AC92,2)</f>
        <v>0</v>
      </c>
      <c r="AD92" s="129">
        <f>ROUND(AD90*'Plan - Personalausgaben'!AD92,2)</f>
        <v>0</v>
      </c>
      <c r="AE92" s="130">
        <f>ROUND(AE90*'Plan - Personalausgaben'!AE92,2)</f>
        <v>0</v>
      </c>
      <c r="AF92" s="130">
        <f>ROUND(AF90*'Plan - Personalausgaben'!AF92,2)</f>
        <v>0</v>
      </c>
      <c r="AG92" s="140">
        <f>ROUND(AG90*'Plan - Personalausgaben'!AG92,2)</f>
        <v>0</v>
      </c>
      <c r="AH92" s="129">
        <f>ROUND(AH90*'Plan - Personalausgaben'!AH92,2)</f>
        <v>0</v>
      </c>
      <c r="AI92" s="130">
        <f>ROUND(AI90*'Plan - Personalausgaben'!AI92,2)</f>
        <v>0</v>
      </c>
      <c r="AJ92" s="130">
        <f>ROUND(AJ90*'Plan - Personalausgaben'!AJ92,2)</f>
        <v>0</v>
      </c>
      <c r="AK92" s="131">
        <f>ROUND(AK90*'Plan - Personalausgaben'!AK92,2)</f>
        <v>0</v>
      </c>
      <c r="AL92" s="136">
        <f t="shared" si="19"/>
        <v>0</v>
      </c>
      <c r="AM92" s="130">
        <f t="shared" si="20"/>
        <v>0</v>
      </c>
      <c r="AN92" s="130">
        <f t="shared" si="21"/>
        <v>0</v>
      </c>
      <c r="AO92" s="130">
        <f t="shared" si="22"/>
        <v>0</v>
      </c>
      <c r="AP92" s="131">
        <f t="shared" si="23"/>
        <v>0</v>
      </c>
    </row>
    <row r="93" spans="1:42" s="108" customFormat="1" ht="13.5" thickBot="1" x14ac:dyDescent="0.3">
      <c r="A93" s="124" t="s">
        <v>109</v>
      </c>
      <c r="B93" s="137">
        <f t="shared" ref="B93:AK93" si="33">B90-B91-B92</f>
        <v>0</v>
      </c>
      <c r="C93" s="138">
        <f t="shared" si="33"/>
        <v>0</v>
      </c>
      <c r="D93" s="138">
        <f t="shared" si="33"/>
        <v>0</v>
      </c>
      <c r="E93" s="138">
        <f t="shared" si="33"/>
        <v>0</v>
      </c>
      <c r="F93" s="138">
        <f t="shared" si="33"/>
        <v>0</v>
      </c>
      <c r="G93" s="138">
        <f t="shared" si="33"/>
        <v>0</v>
      </c>
      <c r="H93" s="138">
        <f t="shared" si="33"/>
        <v>0</v>
      </c>
      <c r="I93" s="138">
        <f t="shared" si="33"/>
        <v>0</v>
      </c>
      <c r="J93" s="138">
        <f t="shared" si="33"/>
        <v>0</v>
      </c>
      <c r="K93" s="138">
        <f t="shared" si="33"/>
        <v>0</v>
      </c>
      <c r="L93" s="138">
        <f t="shared" si="33"/>
        <v>0</v>
      </c>
      <c r="M93" s="141">
        <f t="shared" si="33"/>
        <v>0</v>
      </c>
      <c r="N93" s="137">
        <f t="shared" si="33"/>
        <v>0</v>
      </c>
      <c r="O93" s="138">
        <f t="shared" si="33"/>
        <v>0</v>
      </c>
      <c r="P93" s="138">
        <f t="shared" si="33"/>
        <v>0</v>
      </c>
      <c r="Q93" s="138">
        <f t="shared" si="33"/>
        <v>0</v>
      </c>
      <c r="R93" s="138">
        <f t="shared" si="33"/>
        <v>0</v>
      </c>
      <c r="S93" s="138">
        <f t="shared" si="33"/>
        <v>0</v>
      </c>
      <c r="T93" s="138">
        <f t="shared" si="33"/>
        <v>0</v>
      </c>
      <c r="U93" s="138">
        <f t="shared" si="33"/>
        <v>0</v>
      </c>
      <c r="V93" s="138">
        <f t="shared" si="33"/>
        <v>0</v>
      </c>
      <c r="W93" s="138">
        <f t="shared" si="33"/>
        <v>0</v>
      </c>
      <c r="X93" s="138">
        <f t="shared" si="33"/>
        <v>0</v>
      </c>
      <c r="Y93" s="141">
        <f t="shared" si="33"/>
        <v>0</v>
      </c>
      <c r="Z93" s="137">
        <f t="shared" si="33"/>
        <v>0</v>
      </c>
      <c r="AA93" s="138">
        <f t="shared" si="33"/>
        <v>0</v>
      </c>
      <c r="AB93" s="138">
        <f t="shared" si="33"/>
        <v>0</v>
      </c>
      <c r="AC93" s="141">
        <f t="shared" si="33"/>
        <v>0</v>
      </c>
      <c r="AD93" s="137">
        <f t="shared" si="33"/>
        <v>0</v>
      </c>
      <c r="AE93" s="138">
        <f t="shared" si="33"/>
        <v>0</v>
      </c>
      <c r="AF93" s="138">
        <f t="shared" si="33"/>
        <v>0</v>
      </c>
      <c r="AG93" s="141">
        <f t="shared" si="33"/>
        <v>0</v>
      </c>
      <c r="AH93" s="137">
        <f t="shared" si="33"/>
        <v>0</v>
      </c>
      <c r="AI93" s="138">
        <f t="shared" si="33"/>
        <v>0</v>
      </c>
      <c r="AJ93" s="138">
        <f t="shared" si="33"/>
        <v>0</v>
      </c>
      <c r="AK93" s="139">
        <f t="shared" si="33"/>
        <v>0</v>
      </c>
      <c r="AL93" s="136">
        <f t="shared" si="19"/>
        <v>0</v>
      </c>
      <c r="AM93" s="130">
        <f t="shared" si="20"/>
        <v>0</v>
      </c>
      <c r="AN93" s="130">
        <f t="shared" si="21"/>
        <v>0</v>
      </c>
      <c r="AO93" s="130">
        <f t="shared" si="22"/>
        <v>0</v>
      </c>
      <c r="AP93" s="131">
        <f t="shared" si="23"/>
        <v>0</v>
      </c>
    </row>
    <row r="94" spans="1:42" s="108" customFormat="1" x14ac:dyDescent="0.25">
      <c r="A94" s="155" t="s">
        <v>106</v>
      </c>
      <c r="B94" s="157">
        <f>B54+B58+B62+B66+B70+B74+B78+B82+B86+B90</f>
        <v>0</v>
      </c>
      <c r="C94" s="153">
        <f t="shared" ref="C94:AP94" si="34">C54+C58+C62+C66+C70+C74+C78+C82+C86+C90</f>
        <v>0</v>
      </c>
      <c r="D94" s="153">
        <f t="shared" si="34"/>
        <v>0</v>
      </c>
      <c r="E94" s="153">
        <f t="shared" si="34"/>
        <v>0</v>
      </c>
      <c r="F94" s="153">
        <f t="shared" si="34"/>
        <v>0</v>
      </c>
      <c r="G94" s="153">
        <f t="shared" si="34"/>
        <v>0</v>
      </c>
      <c r="H94" s="153">
        <f t="shared" si="34"/>
        <v>0</v>
      </c>
      <c r="I94" s="153">
        <f t="shared" si="34"/>
        <v>0</v>
      </c>
      <c r="J94" s="153">
        <f t="shared" si="34"/>
        <v>0</v>
      </c>
      <c r="K94" s="153">
        <f t="shared" si="34"/>
        <v>0</v>
      </c>
      <c r="L94" s="153">
        <f t="shared" si="34"/>
        <v>0</v>
      </c>
      <c r="M94" s="154">
        <f t="shared" si="34"/>
        <v>0</v>
      </c>
      <c r="N94" s="157">
        <f t="shared" si="34"/>
        <v>0</v>
      </c>
      <c r="O94" s="153">
        <f t="shared" si="34"/>
        <v>0</v>
      </c>
      <c r="P94" s="153">
        <f t="shared" si="34"/>
        <v>0</v>
      </c>
      <c r="Q94" s="153">
        <f t="shared" si="34"/>
        <v>0</v>
      </c>
      <c r="R94" s="153">
        <f t="shared" si="34"/>
        <v>0</v>
      </c>
      <c r="S94" s="153">
        <f t="shared" si="34"/>
        <v>0</v>
      </c>
      <c r="T94" s="153">
        <f t="shared" si="34"/>
        <v>0</v>
      </c>
      <c r="U94" s="153">
        <f t="shared" si="34"/>
        <v>0</v>
      </c>
      <c r="V94" s="153">
        <f t="shared" si="34"/>
        <v>0</v>
      </c>
      <c r="W94" s="153">
        <f t="shared" si="34"/>
        <v>0</v>
      </c>
      <c r="X94" s="153">
        <f t="shared" si="34"/>
        <v>0</v>
      </c>
      <c r="Y94" s="154">
        <f t="shared" si="34"/>
        <v>0</v>
      </c>
      <c r="Z94" s="157">
        <f t="shared" si="34"/>
        <v>0</v>
      </c>
      <c r="AA94" s="153">
        <f t="shared" si="34"/>
        <v>0</v>
      </c>
      <c r="AB94" s="153">
        <f t="shared" si="34"/>
        <v>0</v>
      </c>
      <c r="AC94" s="154">
        <f t="shared" si="34"/>
        <v>0</v>
      </c>
      <c r="AD94" s="157">
        <f t="shared" si="34"/>
        <v>0</v>
      </c>
      <c r="AE94" s="153">
        <f t="shared" si="34"/>
        <v>0</v>
      </c>
      <c r="AF94" s="153">
        <f t="shared" si="34"/>
        <v>0</v>
      </c>
      <c r="AG94" s="154">
        <f t="shared" si="34"/>
        <v>0</v>
      </c>
      <c r="AH94" s="157">
        <f t="shared" si="34"/>
        <v>0</v>
      </c>
      <c r="AI94" s="153">
        <f t="shared" si="34"/>
        <v>0</v>
      </c>
      <c r="AJ94" s="153">
        <f t="shared" si="34"/>
        <v>0</v>
      </c>
      <c r="AK94" s="154">
        <f t="shared" si="34"/>
        <v>0</v>
      </c>
      <c r="AL94" s="157">
        <f t="shared" si="34"/>
        <v>0</v>
      </c>
      <c r="AM94" s="153">
        <f t="shared" si="34"/>
        <v>0</v>
      </c>
      <c r="AN94" s="153">
        <f t="shared" si="34"/>
        <v>0</v>
      </c>
      <c r="AO94" s="153">
        <f t="shared" si="34"/>
        <v>0</v>
      </c>
      <c r="AP94" s="154">
        <f t="shared" si="34"/>
        <v>0</v>
      </c>
    </row>
    <row r="95" spans="1:42" s="108" customFormat="1" x14ac:dyDescent="0.25">
      <c r="A95" s="124" t="s">
        <v>107</v>
      </c>
      <c r="B95" s="129">
        <f t="shared" ref="B95:AP95" si="35">B55+B59+B63+B67+B71+B75+B79+B83+B87+B91</f>
        <v>0</v>
      </c>
      <c r="C95" s="130">
        <f t="shared" si="35"/>
        <v>0</v>
      </c>
      <c r="D95" s="130">
        <f t="shared" si="35"/>
        <v>0</v>
      </c>
      <c r="E95" s="130">
        <f t="shared" si="35"/>
        <v>0</v>
      </c>
      <c r="F95" s="130">
        <f t="shared" si="35"/>
        <v>0</v>
      </c>
      <c r="G95" s="130">
        <f t="shared" si="35"/>
        <v>0</v>
      </c>
      <c r="H95" s="130">
        <f t="shared" si="35"/>
        <v>0</v>
      </c>
      <c r="I95" s="130">
        <f t="shared" si="35"/>
        <v>0</v>
      </c>
      <c r="J95" s="130">
        <f t="shared" si="35"/>
        <v>0</v>
      </c>
      <c r="K95" s="130">
        <f t="shared" si="35"/>
        <v>0</v>
      </c>
      <c r="L95" s="130">
        <f t="shared" si="35"/>
        <v>0</v>
      </c>
      <c r="M95" s="131">
        <f t="shared" si="35"/>
        <v>0</v>
      </c>
      <c r="N95" s="129">
        <f t="shared" si="35"/>
        <v>0</v>
      </c>
      <c r="O95" s="130">
        <f t="shared" si="35"/>
        <v>0</v>
      </c>
      <c r="P95" s="130">
        <f t="shared" si="35"/>
        <v>0</v>
      </c>
      <c r="Q95" s="130">
        <f t="shared" si="35"/>
        <v>0</v>
      </c>
      <c r="R95" s="130">
        <f t="shared" si="35"/>
        <v>0</v>
      </c>
      <c r="S95" s="130">
        <f t="shared" si="35"/>
        <v>0</v>
      </c>
      <c r="T95" s="130">
        <f t="shared" si="35"/>
        <v>0</v>
      </c>
      <c r="U95" s="130">
        <f t="shared" si="35"/>
        <v>0</v>
      </c>
      <c r="V95" s="130">
        <f t="shared" si="35"/>
        <v>0</v>
      </c>
      <c r="W95" s="130">
        <f t="shared" si="35"/>
        <v>0</v>
      </c>
      <c r="X95" s="130">
        <f t="shared" si="35"/>
        <v>0</v>
      </c>
      <c r="Y95" s="131">
        <f t="shared" si="35"/>
        <v>0</v>
      </c>
      <c r="Z95" s="129">
        <f t="shared" si="35"/>
        <v>0</v>
      </c>
      <c r="AA95" s="130">
        <f t="shared" si="35"/>
        <v>0</v>
      </c>
      <c r="AB95" s="130">
        <f t="shared" si="35"/>
        <v>0</v>
      </c>
      <c r="AC95" s="131">
        <f t="shared" si="35"/>
        <v>0</v>
      </c>
      <c r="AD95" s="129">
        <f t="shared" si="35"/>
        <v>0</v>
      </c>
      <c r="AE95" s="130">
        <f t="shared" si="35"/>
        <v>0</v>
      </c>
      <c r="AF95" s="130">
        <f t="shared" si="35"/>
        <v>0</v>
      </c>
      <c r="AG95" s="131">
        <f t="shared" si="35"/>
        <v>0</v>
      </c>
      <c r="AH95" s="129">
        <f t="shared" si="35"/>
        <v>0</v>
      </c>
      <c r="AI95" s="130">
        <f t="shared" si="35"/>
        <v>0</v>
      </c>
      <c r="AJ95" s="130">
        <f t="shared" si="35"/>
        <v>0</v>
      </c>
      <c r="AK95" s="131">
        <f t="shared" si="35"/>
        <v>0</v>
      </c>
      <c r="AL95" s="129">
        <f t="shared" si="35"/>
        <v>0</v>
      </c>
      <c r="AM95" s="130">
        <f t="shared" si="35"/>
        <v>0</v>
      </c>
      <c r="AN95" s="130">
        <f t="shared" si="35"/>
        <v>0</v>
      </c>
      <c r="AO95" s="130">
        <f t="shared" si="35"/>
        <v>0</v>
      </c>
      <c r="AP95" s="131">
        <f t="shared" si="35"/>
        <v>0</v>
      </c>
    </row>
    <row r="96" spans="1:42" s="108" customFormat="1" x14ac:dyDescent="0.25">
      <c r="A96" s="124" t="s">
        <v>108</v>
      </c>
      <c r="B96" s="129">
        <f t="shared" ref="B96:AP96" si="36">B56+B60+B64+B68+B72+B76+B80+B84+B88+B92</f>
        <v>0</v>
      </c>
      <c r="C96" s="130">
        <f t="shared" si="36"/>
        <v>0</v>
      </c>
      <c r="D96" s="130">
        <f t="shared" si="36"/>
        <v>0</v>
      </c>
      <c r="E96" s="130">
        <f t="shared" si="36"/>
        <v>0</v>
      </c>
      <c r="F96" s="130">
        <f t="shared" si="36"/>
        <v>0</v>
      </c>
      <c r="G96" s="130">
        <f t="shared" si="36"/>
        <v>0</v>
      </c>
      <c r="H96" s="130">
        <f t="shared" si="36"/>
        <v>0</v>
      </c>
      <c r="I96" s="130">
        <f t="shared" si="36"/>
        <v>0</v>
      </c>
      <c r="J96" s="130">
        <f t="shared" si="36"/>
        <v>0</v>
      </c>
      <c r="K96" s="130">
        <f t="shared" si="36"/>
        <v>0</v>
      </c>
      <c r="L96" s="130">
        <f t="shared" si="36"/>
        <v>0</v>
      </c>
      <c r="M96" s="131">
        <f t="shared" si="36"/>
        <v>0</v>
      </c>
      <c r="N96" s="129">
        <f t="shared" si="36"/>
        <v>0</v>
      </c>
      <c r="O96" s="130">
        <f t="shared" si="36"/>
        <v>0</v>
      </c>
      <c r="P96" s="130">
        <f t="shared" si="36"/>
        <v>0</v>
      </c>
      <c r="Q96" s="130">
        <f t="shared" si="36"/>
        <v>0</v>
      </c>
      <c r="R96" s="130">
        <f t="shared" si="36"/>
        <v>0</v>
      </c>
      <c r="S96" s="130">
        <f t="shared" si="36"/>
        <v>0</v>
      </c>
      <c r="T96" s="130">
        <f t="shared" si="36"/>
        <v>0</v>
      </c>
      <c r="U96" s="130">
        <f t="shared" si="36"/>
        <v>0</v>
      </c>
      <c r="V96" s="130">
        <f t="shared" si="36"/>
        <v>0</v>
      </c>
      <c r="W96" s="130">
        <f t="shared" si="36"/>
        <v>0</v>
      </c>
      <c r="X96" s="130">
        <f t="shared" si="36"/>
        <v>0</v>
      </c>
      <c r="Y96" s="131">
        <f t="shared" si="36"/>
        <v>0</v>
      </c>
      <c r="Z96" s="129">
        <f t="shared" si="36"/>
        <v>0</v>
      </c>
      <c r="AA96" s="130">
        <f t="shared" si="36"/>
        <v>0</v>
      </c>
      <c r="AB96" s="130">
        <f t="shared" si="36"/>
        <v>0</v>
      </c>
      <c r="AC96" s="131">
        <f t="shared" si="36"/>
        <v>0</v>
      </c>
      <c r="AD96" s="129">
        <f t="shared" si="36"/>
        <v>0</v>
      </c>
      <c r="AE96" s="130">
        <f t="shared" si="36"/>
        <v>0</v>
      </c>
      <c r="AF96" s="130">
        <f t="shared" si="36"/>
        <v>0</v>
      </c>
      <c r="AG96" s="131">
        <f t="shared" si="36"/>
        <v>0</v>
      </c>
      <c r="AH96" s="129">
        <f t="shared" si="36"/>
        <v>0</v>
      </c>
      <c r="AI96" s="130">
        <f t="shared" si="36"/>
        <v>0</v>
      </c>
      <c r="AJ96" s="130">
        <f t="shared" si="36"/>
        <v>0</v>
      </c>
      <c r="AK96" s="131">
        <f t="shared" si="36"/>
        <v>0</v>
      </c>
      <c r="AL96" s="129">
        <f t="shared" si="36"/>
        <v>0</v>
      </c>
      <c r="AM96" s="130">
        <f t="shared" si="36"/>
        <v>0</v>
      </c>
      <c r="AN96" s="130">
        <f t="shared" si="36"/>
        <v>0</v>
      </c>
      <c r="AO96" s="130">
        <f t="shared" si="36"/>
        <v>0</v>
      </c>
      <c r="AP96" s="131">
        <f t="shared" si="36"/>
        <v>0</v>
      </c>
    </row>
    <row r="97" spans="1:42" s="108" customFormat="1" ht="13.5" thickBot="1" x14ac:dyDescent="0.3">
      <c r="A97" s="156" t="s">
        <v>109</v>
      </c>
      <c r="B97" s="137">
        <f t="shared" ref="B97:AP97" si="37">B57+B61+B65+B69+B73+B77+B81+B85+B89+B93</f>
        <v>0</v>
      </c>
      <c r="C97" s="138">
        <f t="shared" si="37"/>
        <v>0</v>
      </c>
      <c r="D97" s="138">
        <f t="shared" si="37"/>
        <v>0</v>
      </c>
      <c r="E97" s="138">
        <f t="shared" si="37"/>
        <v>0</v>
      </c>
      <c r="F97" s="138">
        <f t="shared" si="37"/>
        <v>0</v>
      </c>
      <c r="G97" s="138">
        <f t="shared" si="37"/>
        <v>0</v>
      </c>
      <c r="H97" s="138">
        <f t="shared" si="37"/>
        <v>0</v>
      </c>
      <c r="I97" s="138">
        <f t="shared" si="37"/>
        <v>0</v>
      </c>
      <c r="J97" s="138">
        <f t="shared" si="37"/>
        <v>0</v>
      </c>
      <c r="K97" s="138">
        <f t="shared" si="37"/>
        <v>0</v>
      </c>
      <c r="L97" s="138">
        <f t="shared" si="37"/>
        <v>0</v>
      </c>
      <c r="M97" s="139">
        <f t="shared" si="37"/>
        <v>0</v>
      </c>
      <c r="N97" s="137">
        <f t="shared" si="37"/>
        <v>0</v>
      </c>
      <c r="O97" s="138">
        <f t="shared" si="37"/>
        <v>0</v>
      </c>
      <c r="P97" s="138">
        <f t="shared" si="37"/>
        <v>0</v>
      </c>
      <c r="Q97" s="138">
        <f t="shared" si="37"/>
        <v>0</v>
      </c>
      <c r="R97" s="138">
        <f t="shared" si="37"/>
        <v>0</v>
      </c>
      <c r="S97" s="138">
        <f t="shared" si="37"/>
        <v>0</v>
      </c>
      <c r="T97" s="138">
        <f t="shared" si="37"/>
        <v>0</v>
      </c>
      <c r="U97" s="138">
        <f t="shared" si="37"/>
        <v>0</v>
      </c>
      <c r="V97" s="138">
        <f t="shared" si="37"/>
        <v>0</v>
      </c>
      <c r="W97" s="138">
        <f t="shared" si="37"/>
        <v>0</v>
      </c>
      <c r="X97" s="138">
        <f t="shared" si="37"/>
        <v>0</v>
      </c>
      <c r="Y97" s="139">
        <f t="shared" si="37"/>
        <v>0</v>
      </c>
      <c r="Z97" s="137">
        <f t="shared" si="37"/>
        <v>0</v>
      </c>
      <c r="AA97" s="138">
        <f t="shared" si="37"/>
        <v>0</v>
      </c>
      <c r="AB97" s="138">
        <f t="shared" si="37"/>
        <v>0</v>
      </c>
      <c r="AC97" s="139">
        <f t="shared" si="37"/>
        <v>0</v>
      </c>
      <c r="AD97" s="137">
        <f t="shared" si="37"/>
        <v>0</v>
      </c>
      <c r="AE97" s="138">
        <f t="shared" si="37"/>
        <v>0</v>
      </c>
      <c r="AF97" s="138">
        <f t="shared" si="37"/>
        <v>0</v>
      </c>
      <c r="AG97" s="139">
        <f t="shared" si="37"/>
        <v>0</v>
      </c>
      <c r="AH97" s="137">
        <f t="shared" si="37"/>
        <v>0</v>
      </c>
      <c r="AI97" s="138">
        <f t="shared" si="37"/>
        <v>0</v>
      </c>
      <c r="AJ97" s="138">
        <f t="shared" si="37"/>
        <v>0</v>
      </c>
      <c r="AK97" s="139">
        <f t="shared" si="37"/>
        <v>0</v>
      </c>
      <c r="AL97" s="137">
        <f t="shared" si="37"/>
        <v>0</v>
      </c>
      <c r="AM97" s="138">
        <f t="shared" si="37"/>
        <v>0</v>
      </c>
      <c r="AN97" s="138">
        <f t="shared" si="37"/>
        <v>0</v>
      </c>
      <c r="AO97" s="138">
        <f t="shared" si="37"/>
        <v>0</v>
      </c>
      <c r="AP97" s="139">
        <f t="shared" si="37"/>
        <v>0</v>
      </c>
    </row>
    <row r="98" spans="1:42" s="108" customFormat="1" x14ac:dyDescent="0.25">
      <c r="A98" s="126" t="s">
        <v>102</v>
      </c>
      <c r="B98" s="115"/>
      <c r="C98" s="116"/>
      <c r="D98" s="116"/>
      <c r="E98" s="116"/>
      <c r="F98" s="116"/>
      <c r="G98" s="116"/>
      <c r="H98" s="116"/>
      <c r="I98" s="116"/>
      <c r="J98" s="116"/>
      <c r="K98" s="116"/>
      <c r="L98" s="116"/>
      <c r="M98" s="127"/>
      <c r="N98" s="115"/>
      <c r="O98" s="116"/>
      <c r="P98" s="116"/>
      <c r="Q98" s="116"/>
      <c r="R98" s="116"/>
      <c r="S98" s="116"/>
      <c r="T98" s="116"/>
      <c r="U98" s="116"/>
      <c r="V98" s="116"/>
      <c r="W98" s="116"/>
      <c r="X98" s="116"/>
      <c r="Y98" s="127"/>
      <c r="Z98" s="115"/>
      <c r="AA98" s="116"/>
      <c r="AB98" s="116"/>
      <c r="AC98" s="127"/>
      <c r="AD98" s="115"/>
      <c r="AE98" s="116"/>
      <c r="AF98" s="116"/>
      <c r="AG98" s="127"/>
      <c r="AH98" s="115"/>
      <c r="AI98" s="116"/>
      <c r="AJ98" s="116"/>
      <c r="AK98" s="117"/>
      <c r="AL98" s="128"/>
      <c r="AM98" s="116"/>
      <c r="AN98" s="116"/>
      <c r="AO98" s="116"/>
      <c r="AP98" s="117"/>
    </row>
    <row r="99" spans="1:42" s="108" customFormat="1" x14ac:dyDescent="0.25">
      <c r="A99" s="118" t="s">
        <v>99</v>
      </c>
      <c r="B99" s="119">
        <f>'Plan - Personalausgaben'!B99</f>
        <v>0</v>
      </c>
      <c r="C99" s="120">
        <f>'Plan - Personalausgaben'!C99</f>
        <v>0</v>
      </c>
      <c r="D99" s="120">
        <f>'Plan - Personalausgaben'!D99</f>
        <v>0</v>
      </c>
      <c r="E99" s="120">
        <f>'Plan - Personalausgaben'!E99</f>
        <v>0</v>
      </c>
      <c r="F99" s="120">
        <f>'Plan - Personalausgaben'!F99</f>
        <v>0</v>
      </c>
      <c r="G99" s="120">
        <f>'Plan - Personalausgaben'!G99</f>
        <v>0</v>
      </c>
      <c r="H99" s="120">
        <f>'Plan - Personalausgaben'!H99</f>
        <v>0</v>
      </c>
      <c r="I99" s="120">
        <f>'Plan - Personalausgaben'!I99</f>
        <v>0</v>
      </c>
      <c r="J99" s="120">
        <f>'Plan - Personalausgaben'!J99</f>
        <v>0</v>
      </c>
      <c r="K99" s="120">
        <f>'Plan - Personalausgaben'!K99</f>
        <v>0</v>
      </c>
      <c r="L99" s="120">
        <f>'Plan - Personalausgaben'!L99</f>
        <v>0</v>
      </c>
      <c r="M99" s="122">
        <f>'Plan - Personalausgaben'!M99</f>
        <v>0</v>
      </c>
      <c r="N99" s="119">
        <f>'Plan - Personalausgaben'!N99</f>
        <v>0</v>
      </c>
      <c r="O99" s="120">
        <f>'Plan - Personalausgaben'!O99</f>
        <v>0</v>
      </c>
      <c r="P99" s="120">
        <f>'Plan - Personalausgaben'!P99</f>
        <v>0</v>
      </c>
      <c r="Q99" s="120">
        <f>'Plan - Personalausgaben'!Q99</f>
        <v>0</v>
      </c>
      <c r="R99" s="120">
        <f>'Plan - Personalausgaben'!R99</f>
        <v>0</v>
      </c>
      <c r="S99" s="120">
        <f>'Plan - Personalausgaben'!S99</f>
        <v>0</v>
      </c>
      <c r="T99" s="120">
        <f>'Plan - Personalausgaben'!T99</f>
        <v>0</v>
      </c>
      <c r="U99" s="120">
        <f>'Plan - Personalausgaben'!U99</f>
        <v>0</v>
      </c>
      <c r="V99" s="120">
        <f>'Plan - Personalausgaben'!V99</f>
        <v>0</v>
      </c>
      <c r="W99" s="120">
        <f>'Plan - Personalausgaben'!W99</f>
        <v>0</v>
      </c>
      <c r="X99" s="120">
        <f>'Plan - Personalausgaben'!X99</f>
        <v>0</v>
      </c>
      <c r="Y99" s="122">
        <f>'Plan - Personalausgaben'!Y99</f>
        <v>0</v>
      </c>
      <c r="Z99" s="119">
        <f>'Plan - Personalausgaben'!Z99</f>
        <v>0</v>
      </c>
      <c r="AA99" s="120">
        <f>'Plan - Personalausgaben'!AA99</f>
        <v>0</v>
      </c>
      <c r="AB99" s="120">
        <f>'Plan - Personalausgaben'!AB99</f>
        <v>0</v>
      </c>
      <c r="AC99" s="122">
        <f>'Plan - Personalausgaben'!AC99</f>
        <v>0</v>
      </c>
      <c r="AD99" s="119">
        <f>'Plan - Personalausgaben'!AD99</f>
        <v>0</v>
      </c>
      <c r="AE99" s="120">
        <f>'Plan - Personalausgaben'!AE99</f>
        <v>0</v>
      </c>
      <c r="AF99" s="120">
        <f>'Plan - Personalausgaben'!AF99</f>
        <v>0</v>
      </c>
      <c r="AG99" s="122">
        <f>'Plan - Personalausgaben'!AG99</f>
        <v>0</v>
      </c>
      <c r="AH99" s="119">
        <f>'Plan - Personalausgaben'!AH99</f>
        <v>0</v>
      </c>
      <c r="AI99" s="120">
        <f>'Plan - Personalausgaben'!AI99</f>
        <v>0</v>
      </c>
      <c r="AJ99" s="120">
        <f>'Plan - Personalausgaben'!AJ99</f>
        <v>0</v>
      </c>
      <c r="AK99" s="121">
        <f>'Plan - Personalausgaben'!AK99</f>
        <v>0</v>
      </c>
      <c r="AL99" s="123">
        <f t="shared" ref="AL99:AL138" si="38">SUM(B99:M99)</f>
        <v>0</v>
      </c>
      <c r="AM99" s="120">
        <f t="shared" ref="AM99:AM138" si="39">SUM(N99:Y99)</f>
        <v>0</v>
      </c>
      <c r="AN99" s="120">
        <f t="shared" ref="AN99:AN138" si="40">SUM(Z99:AC99)</f>
        <v>0</v>
      </c>
      <c r="AO99" s="120">
        <f t="shared" ref="AO99:AO138" si="41">SUM(AD99:AG99)</f>
        <v>0</v>
      </c>
      <c r="AP99" s="121">
        <f t="shared" ref="AP99:AP138" si="42">SUM(AH99:AK99)</f>
        <v>0</v>
      </c>
    </row>
    <row r="100" spans="1:42" s="108" customFormat="1" x14ac:dyDescent="0.25">
      <c r="A100" s="124" t="s">
        <v>107</v>
      </c>
      <c r="B100" s="129">
        <f>ROUND(B99*'Plan - Personalausgaben'!B100,2)</f>
        <v>0</v>
      </c>
      <c r="C100" s="130">
        <f>ROUND(C99*'Plan - Personalausgaben'!C100,2)</f>
        <v>0</v>
      </c>
      <c r="D100" s="130">
        <f>ROUND(D99*'Plan - Personalausgaben'!D100,2)</f>
        <v>0</v>
      </c>
      <c r="E100" s="130">
        <f>ROUND(E99*'Plan - Personalausgaben'!E100,2)</f>
        <v>0</v>
      </c>
      <c r="F100" s="130">
        <f>ROUND(F99*'Plan - Personalausgaben'!F100,2)</f>
        <v>0</v>
      </c>
      <c r="G100" s="130">
        <f>ROUND(G99*'Plan - Personalausgaben'!G100,2)</f>
        <v>0</v>
      </c>
      <c r="H100" s="130">
        <f>ROUND(H99*'Plan - Personalausgaben'!H100,2)</f>
        <v>0</v>
      </c>
      <c r="I100" s="130">
        <f>ROUND(I99*'Plan - Personalausgaben'!I100,2)</f>
        <v>0</v>
      </c>
      <c r="J100" s="130">
        <f>ROUND(J99*'Plan - Personalausgaben'!J100,2)</f>
        <v>0</v>
      </c>
      <c r="K100" s="130">
        <f>ROUND(K99*'Plan - Personalausgaben'!K100,2)</f>
        <v>0</v>
      </c>
      <c r="L100" s="130">
        <f>ROUND(L99*'Plan - Personalausgaben'!L100,2)</f>
        <v>0</v>
      </c>
      <c r="M100" s="140">
        <f>ROUND(M99*'Plan - Personalausgaben'!M100,2)</f>
        <v>0</v>
      </c>
      <c r="N100" s="129">
        <f>ROUND(N99*'Plan - Personalausgaben'!N100,2)</f>
        <v>0</v>
      </c>
      <c r="O100" s="130">
        <f>ROUND(O99*'Plan - Personalausgaben'!O100,2)</f>
        <v>0</v>
      </c>
      <c r="P100" s="130">
        <f>ROUND(P99*'Plan - Personalausgaben'!P100,2)</f>
        <v>0</v>
      </c>
      <c r="Q100" s="130">
        <f>ROUND(Q99*'Plan - Personalausgaben'!Q100,2)</f>
        <v>0</v>
      </c>
      <c r="R100" s="130">
        <f>ROUND(R99*'Plan - Personalausgaben'!R100,2)</f>
        <v>0</v>
      </c>
      <c r="S100" s="130">
        <f>ROUND(S99*'Plan - Personalausgaben'!S100,2)</f>
        <v>0</v>
      </c>
      <c r="T100" s="130">
        <f>ROUND(T99*'Plan - Personalausgaben'!T100,2)</f>
        <v>0</v>
      </c>
      <c r="U100" s="130">
        <f>ROUND(U99*'Plan - Personalausgaben'!U100,2)</f>
        <v>0</v>
      </c>
      <c r="V100" s="130">
        <f>ROUND(V99*'Plan - Personalausgaben'!V100,2)</f>
        <v>0</v>
      </c>
      <c r="W100" s="130">
        <f>ROUND(W99*'Plan - Personalausgaben'!W100,2)</f>
        <v>0</v>
      </c>
      <c r="X100" s="130">
        <f>ROUND(X99*'Plan - Personalausgaben'!X100,2)</f>
        <v>0</v>
      </c>
      <c r="Y100" s="140">
        <f>ROUND(Y99*'Plan - Personalausgaben'!Y100,2)</f>
        <v>0</v>
      </c>
      <c r="Z100" s="129">
        <f>ROUND(Z99*'Plan - Personalausgaben'!Z100,2)</f>
        <v>0</v>
      </c>
      <c r="AA100" s="130">
        <f>ROUND(AA99*'Plan - Personalausgaben'!AA100,2)</f>
        <v>0</v>
      </c>
      <c r="AB100" s="130">
        <f>ROUND(AB99*'Plan - Personalausgaben'!AB100,2)</f>
        <v>0</v>
      </c>
      <c r="AC100" s="140">
        <f>ROUND(AC99*'Plan - Personalausgaben'!AC100,2)</f>
        <v>0</v>
      </c>
      <c r="AD100" s="129">
        <f>ROUND(AD99*'Plan - Personalausgaben'!AD100,2)</f>
        <v>0</v>
      </c>
      <c r="AE100" s="130">
        <f>ROUND(AE99*'Plan - Personalausgaben'!AE100,2)</f>
        <v>0</v>
      </c>
      <c r="AF100" s="130">
        <f>ROUND(AF99*'Plan - Personalausgaben'!AF100,2)</f>
        <v>0</v>
      </c>
      <c r="AG100" s="140">
        <f>ROUND(AG99*'Plan - Personalausgaben'!AG100,2)</f>
        <v>0</v>
      </c>
      <c r="AH100" s="129">
        <f>ROUND(AH99*'Plan - Personalausgaben'!AH100,2)</f>
        <v>0</v>
      </c>
      <c r="AI100" s="130">
        <f>ROUND(AI99*'Plan - Personalausgaben'!AI100,2)</f>
        <v>0</v>
      </c>
      <c r="AJ100" s="130">
        <f>ROUND(AJ99*'Plan - Personalausgaben'!AJ100,2)</f>
        <v>0</v>
      </c>
      <c r="AK100" s="131">
        <f>ROUND(AK99*'Plan - Personalausgaben'!AK100,2)</f>
        <v>0</v>
      </c>
      <c r="AL100" s="136">
        <f t="shared" si="38"/>
        <v>0</v>
      </c>
      <c r="AM100" s="130">
        <f t="shared" si="39"/>
        <v>0</v>
      </c>
      <c r="AN100" s="130">
        <f t="shared" si="40"/>
        <v>0</v>
      </c>
      <c r="AO100" s="130">
        <f t="shared" si="41"/>
        <v>0</v>
      </c>
      <c r="AP100" s="131">
        <f t="shared" si="42"/>
        <v>0</v>
      </c>
    </row>
    <row r="101" spans="1:42" s="108" customFormat="1" x14ac:dyDescent="0.25">
      <c r="A101" s="124" t="s">
        <v>108</v>
      </c>
      <c r="B101" s="129">
        <f>ROUND(B99*'Plan - Personalausgaben'!B101,2)</f>
        <v>0</v>
      </c>
      <c r="C101" s="130">
        <f>ROUND(C99*'Plan - Personalausgaben'!C101,2)</f>
        <v>0</v>
      </c>
      <c r="D101" s="130">
        <f>ROUND(D99*'Plan - Personalausgaben'!D101,2)</f>
        <v>0</v>
      </c>
      <c r="E101" s="130">
        <f>ROUND(E99*'Plan - Personalausgaben'!E101,2)</f>
        <v>0</v>
      </c>
      <c r="F101" s="130">
        <f>ROUND(F99*'Plan - Personalausgaben'!F101,2)</f>
        <v>0</v>
      </c>
      <c r="G101" s="130">
        <f>ROUND(G99*'Plan - Personalausgaben'!G101,2)</f>
        <v>0</v>
      </c>
      <c r="H101" s="130">
        <f>ROUND(H99*'Plan - Personalausgaben'!H101,2)</f>
        <v>0</v>
      </c>
      <c r="I101" s="130">
        <f>ROUND(I99*'Plan - Personalausgaben'!I101,2)</f>
        <v>0</v>
      </c>
      <c r="J101" s="130">
        <f>ROUND(J99*'Plan - Personalausgaben'!J101,2)</f>
        <v>0</v>
      </c>
      <c r="K101" s="130">
        <f>ROUND(K99*'Plan - Personalausgaben'!K101,2)</f>
        <v>0</v>
      </c>
      <c r="L101" s="130">
        <f>ROUND(L99*'Plan - Personalausgaben'!L101,2)</f>
        <v>0</v>
      </c>
      <c r="M101" s="140">
        <f>ROUND(M99*'Plan - Personalausgaben'!M101,2)</f>
        <v>0</v>
      </c>
      <c r="N101" s="129">
        <f>ROUND(N99*'Plan - Personalausgaben'!N101,2)</f>
        <v>0</v>
      </c>
      <c r="O101" s="130">
        <f>ROUND(O99*'Plan - Personalausgaben'!O101,2)</f>
        <v>0</v>
      </c>
      <c r="P101" s="130">
        <f>ROUND(P99*'Plan - Personalausgaben'!P101,2)</f>
        <v>0</v>
      </c>
      <c r="Q101" s="130">
        <f>ROUND(Q99*'Plan - Personalausgaben'!Q101,2)</f>
        <v>0</v>
      </c>
      <c r="R101" s="130">
        <f>ROUND(R99*'Plan - Personalausgaben'!R101,2)</f>
        <v>0</v>
      </c>
      <c r="S101" s="130">
        <f>ROUND(S99*'Plan - Personalausgaben'!S101,2)</f>
        <v>0</v>
      </c>
      <c r="T101" s="130">
        <f>ROUND(T99*'Plan - Personalausgaben'!T101,2)</f>
        <v>0</v>
      </c>
      <c r="U101" s="130">
        <f>ROUND(U99*'Plan - Personalausgaben'!U101,2)</f>
        <v>0</v>
      </c>
      <c r="V101" s="130">
        <f>ROUND(V99*'Plan - Personalausgaben'!V101,2)</f>
        <v>0</v>
      </c>
      <c r="W101" s="130">
        <f>ROUND(W99*'Plan - Personalausgaben'!W101,2)</f>
        <v>0</v>
      </c>
      <c r="X101" s="130">
        <f>ROUND(X99*'Plan - Personalausgaben'!X101,2)</f>
        <v>0</v>
      </c>
      <c r="Y101" s="140">
        <f>ROUND(Y99*'Plan - Personalausgaben'!Y101,2)</f>
        <v>0</v>
      </c>
      <c r="Z101" s="129">
        <f>ROUND(Z99*'Plan - Personalausgaben'!Z101,2)</f>
        <v>0</v>
      </c>
      <c r="AA101" s="130">
        <f>ROUND(AA99*'Plan - Personalausgaben'!AA101,2)</f>
        <v>0</v>
      </c>
      <c r="AB101" s="130">
        <f>ROUND(AB99*'Plan - Personalausgaben'!AB101,2)</f>
        <v>0</v>
      </c>
      <c r="AC101" s="140">
        <f>ROUND(AC99*'Plan - Personalausgaben'!AC101,2)</f>
        <v>0</v>
      </c>
      <c r="AD101" s="129">
        <f>ROUND(AD99*'Plan - Personalausgaben'!AD101,2)</f>
        <v>0</v>
      </c>
      <c r="AE101" s="130">
        <f>ROUND(AE99*'Plan - Personalausgaben'!AE101,2)</f>
        <v>0</v>
      </c>
      <c r="AF101" s="130">
        <f>ROUND(AF99*'Plan - Personalausgaben'!AF101,2)</f>
        <v>0</v>
      </c>
      <c r="AG101" s="140">
        <f>ROUND(AG99*'Plan - Personalausgaben'!AG101,2)</f>
        <v>0</v>
      </c>
      <c r="AH101" s="129">
        <f>ROUND(AH99*'Plan - Personalausgaben'!AH101,2)</f>
        <v>0</v>
      </c>
      <c r="AI101" s="130">
        <f>ROUND(AI99*'Plan - Personalausgaben'!AI101,2)</f>
        <v>0</v>
      </c>
      <c r="AJ101" s="130">
        <f>ROUND(AJ99*'Plan - Personalausgaben'!AJ101,2)</f>
        <v>0</v>
      </c>
      <c r="AK101" s="131">
        <f>ROUND(AK99*'Plan - Personalausgaben'!AK101,2)</f>
        <v>0</v>
      </c>
      <c r="AL101" s="136">
        <f t="shared" si="38"/>
        <v>0</v>
      </c>
      <c r="AM101" s="130">
        <f t="shared" si="39"/>
        <v>0</v>
      </c>
      <c r="AN101" s="130">
        <f t="shared" si="40"/>
        <v>0</v>
      </c>
      <c r="AO101" s="130">
        <f t="shared" si="41"/>
        <v>0</v>
      </c>
      <c r="AP101" s="131">
        <f t="shared" si="42"/>
        <v>0</v>
      </c>
    </row>
    <row r="102" spans="1:42" s="108" customFormat="1" x14ac:dyDescent="0.25">
      <c r="A102" s="124" t="s">
        <v>109</v>
      </c>
      <c r="B102" s="129">
        <f t="shared" ref="B102:AK102" si="43">B99-B100-B101</f>
        <v>0</v>
      </c>
      <c r="C102" s="130">
        <f t="shared" si="43"/>
        <v>0</v>
      </c>
      <c r="D102" s="130">
        <f t="shared" si="43"/>
        <v>0</v>
      </c>
      <c r="E102" s="130">
        <f t="shared" si="43"/>
        <v>0</v>
      </c>
      <c r="F102" s="130">
        <f t="shared" si="43"/>
        <v>0</v>
      </c>
      <c r="G102" s="130">
        <f t="shared" si="43"/>
        <v>0</v>
      </c>
      <c r="H102" s="130">
        <f t="shared" si="43"/>
        <v>0</v>
      </c>
      <c r="I102" s="130">
        <f t="shared" si="43"/>
        <v>0</v>
      </c>
      <c r="J102" s="130">
        <f t="shared" si="43"/>
        <v>0</v>
      </c>
      <c r="K102" s="130">
        <f t="shared" si="43"/>
        <v>0</v>
      </c>
      <c r="L102" s="130">
        <f t="shared" si="43"/>
        <v>0</v>
      </c>
      <c r="M102" s="140">
        <f t="shared" si="43"/>
        <v>0</v>
      </c>
      <c r="N102" s="129">
        <f t="shared" si="43"/>
        <v>0</v>
      </c>
      <c r="O102" s="130">
        <f t="shared" si="43"/>
        <v>0</v>
      </c>
      <c r="P102" s="130">
        <f t="shared" si="43"/>
        <v>0</v>
      </c>
      <c r="Q102" s="130">
        <f t="shared" si="43"/>
        <v>0</v>
      </c>
      <c r="R102" s="130">
        <f t="shared" si="43"/>
        <v>0</v>
      </c>
      <c r="S102" s="130">
        <f t="shared" si="43"/>
        <v>0</v>
      </c>
      <c r="T102" s="130">
        <f t="shared" si="43"/>
        <v>0</v>
      </c>
      <c r="U102" s="130">
        <f t="shared" si="43"/>
        <v>0</v>
      </c>
      <c r="V102" s="130">
        <f t="shared" si="43"/>
        <v>0</v>
      </c>
      <c r="W102" s="130">
        <f t="shared" si="43"/>
        <v>0</v>
      </c>
      <c r="X102" s="130">
        <f t="shared" si="43"/>
        <v>0</v>
      </c>
      <c r="Y102" s="140">
        <f t="shared" si="43"/>
        <v>0</v>
      </c>
      <c r="Z102" s="129">
        <f t="shared" si="43"/>
        <v>0</v>
      </c>
      <c r="AA102" s="130">
        <f t="shared" si="43"/>
        <v>0</v>
      </c>
      <c r="AB102" s="130">
        <f t="shared" si="43"/>
        <v>0</v>
      </c>
      <c r="AC102" s="140">
        <f t="shared" si="43"/>
        <v>0</v>
      </c>
      <c r="AD102" s="129">
        <f t="shared" si="43"/>
        <v>0</v>
      </c>
      <c r="AE102" s="130">
        <f t="shared" si="43"/>
        <v>0</v>
      </c>
      <c r="AF102" s="130">
        <f t="shared" si="43"/>
        <v>0</v>
      </c>
      <c r="AG102" s="140">
        <f t="shared" si="43"/>
        <v>0</v>
      </c>
      <c r="AH102" s="129">
        <f t="shared" si="43"/>
        <v>0</v>
      </c>
      <c r="AI102" s="130">
        <f t="shared" si="43"/>
        <v>0</v>
      </c>
      <c r="AJ102" s="130">
        <f t="shared" si="43"/>
        <v>0</v>
      </c>
      <c r="AK102" s="131">
        <f t="shared" si="43"/>
        <v>0</v>
      </c>
      <c r="AL102" s="136">
        <f t="shared" si="38"/>
        <v>0</v>
      </c>
      <c r="AM102" s="130">
        <f t="shared" si="39"/>
        <v>0</v>
      </c>
      <c r="AN102" s="130">
        <f t="shared" si="40"/>
        <v>0</v>
      </c>
      <c r="AO102" s="130">
        <f t="shared" si="41"/>
        <v>0</v>
      </c>
      <c r="AP102" s="131">
        <f t="shared" si="42"/>
        <v>0</v>
      </c>
    </row>
    <row r="103" spans="1:42" s="108" customFormat="1" x14ac:dyDescent="0.25">
      <c r="A103" s="118" t="s">
        <v>99</v>
      </c>
      <c r="B103" s="119">
        <f>'Plan - Personalausgaben'!B103</f>
        <v>0</v>
      </c>
      <c r="C103" s="120">
        <f>'Plan - Personalausgaben'!C103</f>
        <v>0</v>
      </c>
      <c r="D103" s="120">
        <f>'Plan - Personalausgaben'!D103</f>
        <v>0</v>
      </c>
      <c r="E103" s="120">
        <f>'Plan - Personalausgaben'!E103</f>
        <v>0</v>
      </c>
      <c r="F103" s="120">
        <f>'Plan - Personalausgaben'!F103</f>
        <v>0</v>
      </c>
      <c r="G103" s="120">
        <f>'Plan - Personalausgaben'!G103</f>
        <v>0</v>
      </c>
      <c r="H103" s="120">
        <f>'Plan - Personalausgaben'!H103</f>
        <v>0</v>
      </c>
      <c r="I103" s="120">
        <f>'Plan - Personalausgaben'!I103</f>
        <v>0</v>
      </c>
      <c r="J103" s="120">
        <f>'Plan - Personalausgaben'!J103</f>
        <v>0</v>
      </c>
      <c r="K103" s="120">
        <f>'Plan - Personalausgaben'!K103</f>
        <v>0</v>
      </c>
      <c r="L103" s="120">
        <f>'Plan - Personalausgaben'!L103</f>
        <v>0</v>
      </c>
      <c r="M103" s="122">
        <f>'Plan - Personalausgaben'!M103</f>
        <v>0</v>
      </c>
      <c r="N103" s="119">
        <f>'Plan - Personalausgaben'!N103</f>
        <v>0</v>
      </c>
      <c r="O103" s="120">
        <f>'Plan - Personalausgaben'!O103</f>
        <v>0</v>
      </c>
      <c r="P103" s="120">
        <f>'Plan - Personalausgaben'!P103</f>
        <v>0</v>
      </c>
      <c r="Q103" s="120">
        <f>'Plan - Personalausgaben'!Q103</f>
        <v>0</v>
      </c>
      <c r="R103" s="120">
        <f>'Plan - Personalausgaben'!R103</f>
        <v>0</v>
      </c>
      <c r="S103" s="120">
        <f>'Plan - Personalausgaben'!S103</f>
        <v>0</v>
      </c>
      <c r="T103" s="120">
        <f>'Plan - Personalausgaben'!T103</f>
        <v>0</v>
      </c>
      <c r="U103" s="120">
        <f>'Plan - Personalausgaben'!U103</f>
        <v>0</v>
      </c>
      <c r="V103" s="120">
        <f>'Plan - Personalausgaben'!V103</f>
        <v>0</v>
      </c>
      <c r="W103" s="120">
        <f>'Plan - Personalausgaben'!W103</f>
        <v>0</v>
      </c>
      <c r="X103" s="120">
        <f>'Plan - Personalausgaben'!X103</f>
        <v>0</v>
      </c>
      <c r="Y103" s="122">
        <f>'Plan - Personalausgaben'!Y103</f>
        <v>0</v>
      </c>
      <c r="Z103" s="119">
        <f>'Plan - Personalausgaben'!Z103</f>
        <v>0</v>
      </c>
      <c r="AA103" s="120">
        <f>'Plan - Personalausgaben'!AA103</f>
        <v>0</v>
      </c>
      <c r="AB103" s="120">
        <f>'Plan - Personalausgaben'!AB103</f>
        <v>0</v>
      </c>
      <c r="AC103" s="122">
        <f>'Plan - Personalausgaben'!AC103</f>
        <v>0</v>
      </c>
      <c r="AD103" s="119">
        <f>'Plan - Personalausgaben'!AD103</f>
        <v>0</v>
      </c>
      <c r="AE103" s="120">
        <f>'Plan - Personalausgaben'!AE103</f>
        <v>0</v>
      </c>
      <c r="AF103" s="120">
        <f>'Plan - Personalausgaben'!AF103</f>
        <v>0</v>
      </c>
      <c r="AG103" s="122">
        <f>'Plan - Personalausgaben'!AG103</f>
        <v>0</v>
      </c>
      <c r="AH103" s="119">
        <f>'Plan - Personalausgaben'!AH103</f>
        <v>0</v>
      </c>
      <c r="AI103" s="120">
        <f>'Plan - Personalausgaben'!AI103</f>
        <v>0</v>
      </c>
      <c r="AJ103" s="120">
        <f>'Plan - Personalausgaben'!AJ103</f>
        <v>0</v>
      </c>
      <c r="AK103" s="121">
        <f>'Plan - Personalausgaben'!AK103</f>
        <v>0</v>
      </c>
      <c r="AL103" s="123">
        <f t="shared" si="38"/>
        <v>0</v>
      </c>
      <c r="AM103" s="120">
        <f t="shared" si="39"/>
        <v>0</v>
      </c>
      <c r="AN103" s="120">
        <f t="shared" si="40"/>
        <v>0</v>
      </c>
      <c r="AO103" s="120">
        <f t="shared" si="41"/>
        <v>0</v>
      </c>
      <c r="AP103" s="121">
        <f t="shared" si="42"/>
        <v>0</v>
      </c>
    </row>
    <row r="104" spans="1:42" s="108" customFormat="1" x14ac:dyDescent="0.25">
      <c r="A104" s="124" t="s">
        <v>107</v>
      </c>
      <c r="B104" s="129">
        <f>ROUND(B103*'Plan - Personalausgaben'!B104,2)</f>
        <v>0</v>
      </c>
      <c r="C104" s="130">
        <f>ROUND(C103*'Plan - Personalausgaben'!C104,2)</f>
        <v>0</v>
      </c>
      <c r="D104" s="130">
        <f>ROUND(D103*'Plan - Personalausgaben'!D104,2)</f>
        <v>0</v>
      </c>
      <c r="E104" s="130">
        <f>ROUND(E103*'Plan - Personalausgaben'!E104,2)</f>
        <v>0</v>
      </c>
      <c r="F104" s="130">
        <f>ROUND(F103*'Plan - Personalausgaben'!F104,2)</f>
        <v>0</v>
      </c>
      <c r="G104" s="130">
        <f>ROUND(G103*'Plan - Personalausgaben'!G104,2)</f>
        <v>0</v>
      </c>
      <c r="H104" s="130">
        <f>ROUND(H103*'Plan - Personalausgaben'!H104,2)</f>
        <v>0</v>
      </c>
      <c r="I104" s="130">
        <f>ROUND(I103*'Plan - Personalausgaben'!I104,2)</f>
        <v>0</v>
      </c>
      <c r="J104" s="130">
        <f>ROUND(J103*'Plan - Personalausgaben'!J104,2)</f>
        <v>0</v>
      </c>
      <c r="K104" s="130">
        <f>ROUND(K103*'Plan - Personalausgaben'!K104,2)</f>
        <v>0</v>
      </c>
      <c r="L104" s="130">
        <f>ROUND(L103*'Plan - Personalausgaben'!L104,2)</f>
        <v>0</v>
      </c>
      <c r="M104" s="140">
        <f>ROUND(M103*'Plan - Personalausgaben'!M104,2)</f>
        <v>0</v>
      </c>
      <c r="N104" s="129">
        <f>ROUND(N103*'Plan - Personalausgaben'!N104,2)</f>
        <v>0</v>
      </c>
      <c r="O104" s="130">
        <f>ROUND(O103*'Plan - Personalausgaben'!O104,2)</f>
        <v>0</v>
      </c>
      <c r="P104" s="130">
        <f>ROUND(P103*'Plan - Personalausgaben'!P104,2)</f>
        <v>0</v>
      </c>
      <c r="Q104" s="130">
        <f>ROUND(Q103*'Plan - Personalausgaben'!Q104,2)</f>
        <v>0</v>
      </c>
      <c r="R104" s="130">
        <f>ROUND(R103*'Plan - Personalausgaben'!R104,2)</f>
        <v>0</v>
      </c>
      <c r="S104" s="130">
        <f>ROUND(S103*'Plan - Personalausgaben'!S104,2)</f>
        <v>0</v>
      </c>
      <c r="T104" s="130">
        <f>ROUND(T103*'Plan - Personalausgaben'!T104,2)</f>
        <v>0</v>
      </c>
      <c r="U104" s="130">
        <f>ROUND(U103*'Plan - Personalausgaben'!U104,2)</f>
        <v>0</v>
      </c>
      <c r="V104" s="130">
        <f>ROUND(V103*'Plan - Personalausgaben'!V104,2)</f>
        <v>0</v>
      </c>
      <c r="W104" s="130">
        <f>ROUND(W103*'Plan - Personalausgaben'!W104,2)</f>
        <v>0</v>
      </c>
      <c r="X104" s="130">
        <f>ROUND(X103*'Plan - Personalausgaben'!X104,2)</f>
        <v>0</v>
      </c>
      <c r="Y104" s="140">
        <f>ROUND(Y103*'Plan - Personalausgaben'!Y104,2)</f>
        <v>0</v>
      </c>
      <c r="Z104" s="129">
        <f>ROUND(Z103*'Plan - Personalausgaben'!Z104,2)</f>
        <v>0</v>
      </c>
      <c r="AA104" s="130">
        <f>ROUND(AA103*'Plan - Personalausgaben'!AA104,2)</f>
        <v>0</v>
      </c>
      <c r="AB104" s="130">
        <f>ROUND(AB103*'Plan - Personalausgaben'!AB104,2)</f>
        <v>0</v>
      </c>
      <c r="AC104" s="140">
        <f>ROUND(AC103*'Plan - Personalausgaben'!AC104,2)</f>
        <v>0</v>
      </c>
      <c r="AD104" s="129">
        <f>ROUND(AD103*'Plan - Personalausgaben'!AD104,2)</f>
        <v>0</v>
      </c>
      <c r="AE104" s="130">
        <f>ROUND(AE103*'Plan - Personalausgaben'!AE104,2)</f>
        <v>0</v>
      </c>
      <c r="AF104" s="130">
        <f>ROUND(AF103*'Plan - Personalausgaben'!AF104,2)</f>
        <v>0</v>
      </c>
      <c r="AG104" s="140">
        <f>ROUND(AG103*'Plan - Personalausgaben'!AG104,2)</f>
        <v>0</v>
      </c>
      <c r="AH104" s="129">
        <f>ROUND(AH103*'Plan - Personalausgaben'!AH104,2)</f>
        <v>0</v>
      </c>
      <c r="AI104" s="130">
        <f>ROUND(AI103*'Plan - Personalausgaben'!AI104,2)</f>
        <v>0</v>
      </c>
      <c r="AJ104" s="130">
        <f>ROUND(AJ103*'Plan - Personalausgaben'!AJ104,2)</f>
        <v>0</v>
      </c>
      <c r="AK104" s="131">
        <f>ROUND(AK103*'Plan - Personalausgaben'!AK104,2)</f>
        <v>0</v>
      </c>
      <c r="AL104" s="136">
        <f t="shared" si="38"/>
        <v>0</v>
      </c>
      <c r="AM104" s="130">
        <f t="shared" si="39"/>
        <v>0</v>
      </c>
      <c r="AN104" s="130">
        <f t="shared" si="40"/>
        <v>0</v>
      </c>
      <c r="AO104" s="130">
        <f t="shared" si="41"/>
        <v>0</v>
      </c>
      <c r="AP104" s="131">
        <f t="shared" si="42"/>
        <v>0</v>
      </c>
    </row>
    <row r="105" spans="1:42" s="108" customFormat="1" x14ac:dyDescent="0.25">
      <c r="A105" s="124" t="s">
        <v>108</v>
      </c>
      <c r="B105" s="129">
        <f>ROUND(B103*'Plan - Personalausgaben'!B105,2)</f>
        <v>0</v>
      </c>
      <c r="C105" s="130">
        <f>ROUND(C103*'Plan - Personalausgaben'!C105,2)</f>
        <v>0</v>
      </c>
      <c r="D105" s="130">
        <f>ROUND(D103*'Plan - Personalausgaben'!D105,2)</f>
        <v>0</v>
      </c>
      <c r="E105" s="130">
        <f>ROUND(E103*'Plan - Personalausgaben'!E105,2)</f>
        <v>0</v>
      </c>
      <c r="F105" s="130">
        <f>ROUND(F103*'Plan - Personalausgaben'!F105,2)</f>
        <v>0</v>
      </c>
      <c r="G105" s="130">
        <f>ROUND(G103*'Plan - Personalausgaben'!G105,2)</f>
        <v>0</v>
      </c>
      <c r="H105" s="130">
        <f>ROUND(H103*'Plan - Personalausgaben'!H105,2)</f>
        <v>0</v>
      </c>
      <c r="I105" s="130">
        <f>ROUND(I103*'Plan - Personalausgaben'!I105,2)</f>
        <v>0</v>
      </c>
      <c r="J105" s="130">
        <f>ROUND(J103*'Plan - Personalausgaben'!J105,2)</f>
        <v>0</v>
      </c>
      <c r="K105" s="130">
        <f>ROUND(K103*'Plan - Personalausgaben'!K105,2)</f>
        <v>0</v>
      </c>
      <c r="L105" s="130">
        <f>ROUND(L103*'Plan - Personalausgaben'!L105,2)</f>
        <v>0</v>
      </c>
      <c r="M105" s="140">
        <f>ROUND(M103*'Plan - Personalausgaben'!M105,2)</f>
        <v>0</v>
      </c>
      <c r="N105" s="129">
        <f>ROUND(N103*'Plan - Personalausgaben'!N105,2)</f>
        <v>0</v>
      </c>
      <c r="O105" s="130">
        <f>ROUND(O103*'Plan - Personalausgaben'!O105,2)</f>
        <v>0</v>
      </c>
      <c r="P105" s="130">
        <f>ROUND(P103*'Plan - Personalausgaben'!P105,2)</f>
        <v>0</v>
      </c>
      <c r="Q105" s="130">
        <f>ROUND(Q103*'Plan - Personalausgaben'!Q105,2)</f>
        <v>0</v>
      </c>
      <c r="R105" s="130">
        <f>ROUND(R103*'Plan - Personalausgaben'!R105,2)</f>
        <v>0</v>
      </c>
      <c r="S105" s="130">
        <f>ROUND(S103*'Plan - Personalausgaben'!S105,2)</f>
        <v>0</v>
      </c>
      <c r="T105" s="130">
        <f>ROUND(T103*'Plan - Personalausgaben'!T105,2)</f>
        <v>0</v>
      </c>
      <c r="U105" s="130">
        <f>ROUND(U103*'Plan - Personalausgaben'!U105,2)</f>
        <v>0</v>
      </c>
      <c r="V105" s="130">
        <f>ROUND(V103*'Plan - Personalausgaben'!V105,2)</f>
        <v>0</v>
      </c>
      <c r="W105" s="130">
        <f>ROUND(W103*'Plan - Personalausgaben'!W105,2)</f>
        <v>0</v>
      </c>
      <c r="X105" s="130">
        <f>ROUND(X103*'Plan - Personalausgaben'!X105,2)</f>
        <v>0</v>
      </c>
      <c r="Y105" s="140">
        <f>ROUND(Y103*'Plan - Personalausgaben'!Y105,2)</f>
        <v>0</v>
      </c>
      <c r="Z105" s="129">
        <f>ROUND(Z103*'Plan - Personalausgaben'!Z105,2)</f>
        <v>0</v>
      </c>
      <c r="AA105" s="130">
        <f>ROUND(AA103*'Plan - Personalausgaben'!AA105,2)</f>
        <v>0</v>
      </c>
      <c r="AB105" s="130">
        <f>ROUND(AB103*'Plan - Personalausgaben'!AB105,2)</f>
        <v>0</v>
      </c>
      <c r="AC105" s="140">
        <f>ROUND(AC103*'Plan - Personalausgaben'!AC105,2)</f>
        <v>0</v>
      </c>
      <c r="AD105" s="129">
        <f>ROUND(AD103*'Plan - Personalausgaben'!AD105,2)</f>
        <v>0</v>
      </c>
      <c r="AE105" s="130">
        <f>ROUND(AE103*'Plan - Personalausgaben'!AE105,2)</f>
        <v>0</v>
      </c>
      <c r="AF105" s="130">
        <f>ROUND(AF103*'Plan - Personalausgaben'!AF105,2)</f>
        <v>0</v>
      </c>
      <c r="AG105" s="140">
        <f>ROUND(AG103*'Plan - Personalausgaben'!AG105,2)</f>
        <v>0</v>
      </c>
      <c r="AH105" s="129">
        <f>ROUND(AH103*'Plan - Personalausgaben'!AH105,2)</f>
        <v>0</v>
      </c>
      <c r="AI105" s="130">
        <f>ROUND(AI103*'Plan - Personalausgaben'!AI105,2)</f>
        <v>0</v>
      </c>
      <c r="AJ105" s="130">
        <f>ROUND(AJ103*'Plan - Personalausgaben'!AJ105,2)</f>
        <v>0</v>
      </c>
      <c r="AK105" s="131">
        <f>ROUND(AK103*'Plan - Personalausgaben'!AK105,2)</f>
        <v>0</v>
      </c>
      <c r="AL105" s="136">
        <f t="shared" si="38"/>
        <v>0</v>
      </c>
      <c r="AM105" s="130">
        <f t="shared" si="39"/>
        <v>0</v>
      </c>
      <c r="AN105" s="130">
        <f t="shared" si="40"/>
        <v>0</v>
      </c>
      <c r="AO105" s="130">
        <f t="shared" si="41"/>
        <v>0</v>
      </c>
      <c r="AP105" s="131">
        <f t="shared" si="42"/>
        <v>0</v>
      </c>
    </row>
    <row r="106" spans="1:42" s="108" customFormat="1" x14ac:dyDescent="0.25">
      <c r="A106" s="124" t="s">
        <v>109</v>
      </c>
      <c r="B106" s="129">
        <f t="shared" ref="B106:AK106" si="44">B103-B104-B105</f>
        <v>0</v>
      </c>
      <c r="C106" s="130">
        <f t="shared" si="44"/>
        <v>0</v>
      </c>
      <c r="D106" s="130">
        <f t="shared" si="44"/>
        <v>0</v>
      </c>
      <c r="E106" s="130">
        <f t="shared" si="44"/>
        <v>0</v>
      </c>
      <c r="F106" s="130">
        <f t="shared" si="44"/>
        <v>0</v>
      </c>
      <c r="G106" s="130">
        <f t="shared" si="44"/>
        <v>0</v>
      </c>
      <c r="H106" s="130">
        <f t="shared" si="44"/>
        <v>0</v>
      </c>
      <c r="I106" s="130">
        <f t="shared" si="44"/>
        <v>0</v>
      </c>
      <c r="J106" s="130">
        <f t="shared" si="44"/>
        <v>0</v>
      </c>
      <c r="K106" s="130">
        <f t="shared" si="44"/>
        <v>0</v>
      </c>
      <c r="L106" s="130">
        <f t="shared" si="44"/>
        <v>0</v>
      </c>
      <c r="M106" s="140">
        <f t="shared" si="44"/>
        <v>0</v>
      </c>
      <c r="N106" s="129">
        <f t="shared" si="44"/>
        <v>0</v>
      </c>
      <c r="O106" s="130">
        <f t="shared" si="44"/>
        <v>0</v>
      </c>
      <c r="P106" s="130">
        <f t="shared" si="44"/>
        <v>0</v>
      </c>
      <c r="Q106" s="130">
        <f t="shared" si="44"/>
        <v>0</v>
      </c>
      <c r="R106" s="130">
        <f t="shared" si="44"/>
        <v>0</v>
      </c>
      <c r="S106" s="130">
        <f t="shared" si="44"/>
        <v>0</v>
      </c>
      <c r="T106" s="130">
        <f t="shared" si="44"/>
        <v>0</v>
      </c>
      <c r="U106" s="130">
        <f t="shared" si="44"/>
        <v>0</v>
      </c>
      <c r="V106" s="130">
        <f t="shared" si="44"/>
        <v>0</v>
      </c>
      <c r="W106" s="130">
        <f t="shared" si="44"/>
        <v>0</v>
      </c>
      <c r="X106" s="130">
        <f t="shared" si="44"/>
        <v>0</v>
      </c>
      <c r="Y106" s="140">
        <f t="shared" si="44"/>
        <v>0</v>
      </c>
      <c r="Z106" s="129">
        <f t="shared" si="44"/>
        <v>0</v>
      </c>
      <c r="AA106" s="130">
        <f t="shared" si="44"/>
        <v>0</v>
      </c>
      <c r="AB106" s="130">
        <f t="shared" si="44"/>
        <v>0</v>
      </c>
      <c r="AC106" s="140">
        <f t="shared" si="44"/>
        <v>0</v>
      </c>
      <c r="AD106" s="129">
        <f t="shared" si="44"/>
        <v>0</v>
      </c>
      <c r="AE106" s="130">
        <f t="shared" si="44"/>
        <v>0</v>
      </c>
      <c r="AF106" s="130">
        <f t="shared" si="44"/>
        <v>0</v>
      </c>
      <c r="AG106" s="140">
        <f t="shared" si="44"/>
        <v>0</v>
      </c>
      <c r="AH106" s="129">
        <f t="shared" si="44"/>
        <v>0</v>
      </c>
      <c r="AI106" s="130">
        <f t="shared" si="44"/>
        <v>0</v>
      </c>
      <c r="AJ106" s="130">
        <f t="shared" si="44"/>
        <v>0</v>
      </c>
      <c r="AK106" s="131">
        <f t="shared" si="44"/>
        <v>0</v>
      </c>
      <c r="AL106" s="136">
        <f t="shared" si="38"/>
        <v>0</v>
      </c>
      <c r="AM106" s="130">
        <f t="shared" si="39"/>
        <v>0</v>
      </c>
      <c r="AN106" s="130">
        <f t="shared" si="40"/>
        <v>0</v>
      </c>
      <c r="AO106" s="130">
        <f t="shared" si="41"/>
        <v>0</v>
      </c>
      <c r="AP106" s="131">
        <f t="shared" si="42"/>
        <v>0</v>
      </c>
    </row>
    <row r="107" spans="1:42" s="108" customFormat="1" x14ac:dyDescent="0.25">
      <c r="A107" s="118" t="s">
        <v>99</v>
      </c>
      <c r="B107" s="119">
        <f>'Plan - Personalausgaben'!B107</f>
        <v>0</v>
      </c>
      <c r="C107" s="120">
        <f>'Plan - Personalausgaben'!C107</f>
        <v>0</v>
      </c>
      <c r="D107" s="120">
        <f>'Plan - Personalausgaben'!D107</f>
        <v>0</v>
      </c>
      <c r="E107" s="120">
        <f>'Plan - Personalausgaben'!E107</f>
        <v>0</v>
      </c>
      <c r="F107" s="120">
        <f>'Plan - Personalausgaben'!F107</f>
        <v>0</v>
      </c>
      <c r="G107" s="120">
        <f>'Plan - Personalausgaben'!G107</f>
        <v>0</v>
      </c>
      <c r="H107" s="120">
        <f>'Plan - Personalausgaben'!H107</f>
        <v>0</v>
      </c>
      <c r="I107" s="120">
        <f>'Plan - Personalausgaben'!I107</f>
        <v>0</v>
      </c>
      <c r="J107" s="120">
        <f>'Plan - Personalausgaben'!J107</f>
        <v>0</v>
      </c>
      <c r="K107" s="120">
        <f>'Plan - Personalausgaben'!K107</f>
        <v>0</v>
      </c>
      <c r="L107" s="120">
        <f>'Plan - Personalausgaben'!L107</f>
        <v>0</v>
      </c>
      <c r="M107" s="122">
        <f>'Plan - Personalausgaben'!M107</f>
        <v>0</v>
      </c>
      <c r="N107" s="119">
        <f>'Plan - Personalausgaben'!N107</f>
        <v>0</v>
      </c>
      <c r="O107" s="120">
        <f>'Plan - Personalausgaben'!O107</f>
        <v>0</v>
      </c>
      <c r="P107" s="120">
        <f>'Plan - Personalausgaben'!P107</f>
        <v>0</v>
      </c>
      <c r="Q107" s="120">
        <f>'Plan - Personalausgaben'!Q107</f>
        <v>0</v>
      </c>
      <c r="R107" s="120">
        <f>'Plan - Personalausgaben'!R107</f>
        <v>0</v>
      </c>
      <c r="S107" s="120">
        <f>'Plan - Personalausgaben'!S107</f>
        <v>0</v>
      </c>
      <c r="T107" s="120">
        <f>'Plan - Personalausgaben'!T107</f>
        <v>0</v>
      </c>
      <c r="U107" s="120">
        <f>'Plan - Personalausgaben'!U107</f>
        <v>0</v>
      </c>
      <c r="V107" s="120">
        <f>'Plan - Personalausgaben'!V107</f>
        <v>0</v>
      </c>
      <c r="W107" s="120">
        <f>'Plan - Personalausgaben'!W107</f>
        <v>0</v>
      </c>
      <c r="X107" s="120">
        <f>'Plan - Personalausgaben'!X107</f>
        <v>0</v>
      </c>
      <c r="Y107" s="122">
        <f>'Plan - Personalausgaben'!Y107</f>
        <v>0</v>
      </c>
      <c r="Z107" s="119">
        <f>'Plan - Personalausgaben'!Z107</f>
        <v>0</v>
      </c>
      <c r="AA107" s="120">
        <f>'Plan - Personalausgaben'!AA107</f>
        <v>0</v>
      </c>
      <c r="AB107" s="120">
        <f>'Plan - Personalausgaben'!AB107</f>
        <v>0</v>
      </c>
      <c r="AC107" s="122">
        <f>'Plan - Personalausgaben'!AC107</f>
        <v>0</v>
      </c>
      <c r="AD107" s="119">
        <f>'Plan - Personalausgaben'!AD107</f>
        <v>0</v>
      </c>
      <c r="AE107" s="120">
        <f>'Plan - Personalausgaben'!AE107</f>
        <v>0</v>
      </c>
      <c r="AF107" s="120">
        <f>'Plan - Personalausgaben'!AF107</f>
        <v>0</v>
      </c>
      <c r="AG107" s="122">
        <f>'Plan - Personalausgaben'!AG107</f>
        <v>0</v>
      </c>
      <c r="AH107" s="119">
        <f>'Plan - Personalausgaben'!AH107</f>
        <v>0</v>
      </c>
      <c r="AI107" s="120">
        <f>'Plan - Personalausgaben'!AI107</f>
        <v>0</v>
      </c>
      <c r="AJ107" s="120">
        <f>'Plan - Personalausgaben'!AJ107</f>
        <v>0</v>
      </c>
      <c r="AK107" s="121">
        <f>'Plan - Personalausgaben'!AK107</f>
        <v>0</v>
      </c>
      <c r="AL107" s="123">
        <f t="shared" si="38"/>
        <v>0</v>
      </c>
      <c r="AM107" s="120">
        <f t="shared" si="39"/>
        <v>0</v>
      </c>
      <c r="AN107" s="120">
        <f t="shared" si="40"/>
        <v>0</v>
      </c>
      <c r="AO107" s="120">
        <f t="shared" si="41"/>
        <v>0</v>
      </c>
      <c r="AP107" s="121">
        <f t="shared" si="42"/>
        <v>0</v>
      </c>
    </row>
    <row r="108" spans="1:42" s="108" customFormat="1" x14ac:dyDescent="0.25">
      <c r="A108" s="124" t="s">
        <v>107</v>
      </c>
      <c r="B108" s="129">
        <f>ROUND(B107*'Plan - Personalausgaben'!B108,2)</f>
        <v>0</v>
      </c>
      <c r="C108" s="130">
        <f>ROUND(C107*'Plan - Personalausgaben'!C108,2)</f>
        <v>0</v>
      </c>
      <c r="D108" s="130">
        <f>ROUND(D107*'Plan - Personalausgaben'!D108,2)</f>
        <v>0</v>
      </c>
      <c r="E108" s="130">
        <f>ROUND(E107*'Plan - Personalausgaben'!E108,2)</f>
        <v>0</v>
      </c>
      <c r="F108" s="130">
        <f>ROUND(F107*'Plan - Personalausgaben'!F108,2)</f>
        <v>0</v>
      </c>
      <c r="G108" s="130">
        <f>ROUND(G107*'Plan - Personalausgaben'!G108,2)</f>
        <v>0</v>
      </c>
      <c r="H108" s="130">
        <f>ROUND(H107*'Plan - Personalausgaben'!H108,2)</f>
        <v>0</v>
      </c>
      <c r="I108" s="130">
        <f>ROUND(I107*'Plan - Personalausgaben'!I108,2)</f>
        <v>0</v>
      </c>
      <c r="J108" s="130">
        <f>ROUND(J107*'Plan - Personalausgaben'!J108,2)</f>
        <v>0</v>
      </c>
      <c r="K108" s="130">
        <f>ROUND(K107*'Plan - Personalausgaben'!K108,2)</f>
        <v>0</v>
      </c>
      <c r="L108" s="130">
        <f>ROUND(L107*'Plan - Personalausgaben'!L108,2)</f>
        <v>0</v>
      </c>
      <c r="M108" s="140">
        <f>ROUND(M107*'Plan - Personalausgaben'!M108,2)</f>
        <v>0</v>
      </c>
      <c r="N108" s="129">
        <f>ROUND(N107*'Plan - Personalausgaben'!N108,2)</f>
        <v>0</v>
      </c>
      <c r="O108" s="130">
        <f>ROUND(O107*'Plan - Personalausgaben'!O108,2)</f>
        <v>0</v>
      </c>
      <c r="P108" s="130">
        <f>ROUND(P107*'Plan - Personalausgaben'!P108,2)</f>
        <v>0</v>
      </c>
      <c r="Q108" s="130">
        <f>ROUND(Q107*'Plan - Personalausgaben'!Q108,2)</f>
        <v>0</v>
      </c>
      <c r="R108" s="130">
        <f>ROUND(R107*'Plan - Personalausgaben'!R108,2)</f>
        <v>0</v>
      </c>
      <c r="S108" s="130">
        <f>ROUND(S107*'Plan - Personalausgaben'!S108,2)</f>
        <v>0</v>
      </c>
      <c r="T108" s="130">
        <f>ROUND(T107*'Plan - Personalausgaben'!T108,2)</f>
        <v>0</v>
      </c>
      <c r="U108" s="130">
        <f>ROUND(U107*'Plan - Personalausgaben'!U108,2)</f>
        <v>0</v>
      </c>
      <c r="V108" s="130">
        <f>ROUND(V107*'Plan - Personalausgaben'!V108,2)</f>
        <v>0</v>
      </c>
      <c r="W108" s="130">
        <f>ROUND(W107*'Plan - Personalausgaben'!W108,2)</f>
        <v>0</v>
      </c>
      <c r="X108" s="130">
        <f>ROUND(X107*'Plan - Personalausgaben'!X108,2)</f>
        <v>0</v>
      </c>
      <c r="Y108" s="140">
        <f>ROUND(Y107*'Plan - Personalausgaben'!Y108,2)</f>
        <v>0</v>
      </c>
      <c r="Z108" s="129">
        <f>ROUND(Z107*'Plan - Personalausgaben'!Z108,2)</f>
        <v>0</v>
      </c>
      <c r="AA108" s="130">
        <f>ROUND(AA107*'Plan - Personalausgaben'!AA108,2)</f>
        <v>0</v>
      </c>
      <c r="AB108" s="130">
        <f>ROUND(AB107*'Plan - Personalausgaben'!AB108,2)</f>
        <v>0</v>
      </c>
      <c r="AC108" s="140">
        <f>ROUND(AC107*'Plan - Personalausgaben'!AC108,2)</f>
        <v>0</v>
      </c>
      <c r="AD108" s="129">
        <f>ROUND(AD107*'Plan - Personalausgaben'!AD108,2)</f>
        <v>0</v>
      </c>
      <c r="AE108" s="130">
        <f>ROUND(AE107*'Plan - Personalausgaben'!AE108,2)</f>
        <v>0</v>
      </c>
      <c r="AF108" s="130">
        <f>ROUND(AF107*'Plan - Personalausgaben'!AF108,2)</f>
        <v>0</v>
      </c>
      <c r="AG108" s="140">
        <f>ROUND(AG107*'Plan - Personalausgaben'!AG108,2)</f>
        <v>0</v>
      </c>
      <c r="AH108" s="129">
        <f>ROUND(AH107*'Plan - Personalausgaben'!AH108,2)</f>
        <v>0</v>
      </c>
      <c r="AI108" s="130">
        <f>ROUND(AI107*'Plan - Personalausgaben'!AI108,2)</f>
        <v>0</v>
      </c>
      <c r="AJ108" s="130">
        <f>ROUND(AJ107*'Plan - Personalausgaben'!AJ108,2)</f>
        <v>0</v>
      </c>
      <c r="AK108" s="131">
        <f>ROUND(AK107*'Plan - Personalausgaben'!AK108,2)</f>
        <v>0</v>
      </c>
      <c r="AL108" s="136">
        <f t="shared" si="38"/>
        <v>0</v>
      </c>
      <c r="AM108" s="130">
        <f t="shared" si="39"/>
        <v>0</v>
      </c>
      <c r="AN108" s="130">
        <f t="shared" si="40"/>
        <v>0</v>
      </c>
      <c r="AO108" s="130">
        <f t="shared" si="41"/>
        <v>0</v>
      </c>
      <c r="AP108" s="131">
        <f t="shared" si="42"/>
        <v>0</v>
      </c>
    </row>
    <row r="109" spans="1:42" s="108" customFormat="1" x14ac:dyDescent="0.25">
      <c r="A109" s="124" t="s">
        <v>108</v>
      </c>
      <c r="B109" s="129">
        <f>ROUND(B107*'Plan - Personalausgaben'!B109,2)</f>
        <v>0</v>
      </c>
      <c r="C109" s="130">
        <f>ROUND(C107*'Plan - Personalausgaben'!C109,2)</f>
        <v>0</v>
      </c>
      <c r="D109" s="130">
        <f>ROUND(D107*'Plan - Personalausgaben'!D109,2)</f>
        <v>0</v>
      </c>
      <c r="E109" s="130">
        <f>ROUND(E107*'Plan - Personalausgaben'!E109,2)</f>
        <v>0</v>
      </c>
      <c r="F109" s="130">
        <f>ROUND(F107*'Plan - Personalausgaben'!F109,2)</f>
        <v>0</v>
      </c>
      <c r="G109" s="130">
        <f>ROUND(G107*'Plan - Personalausgaben'!G109,2)</f>
        <v>0</v>
      </c>
      <c r="H109" s="130">
        <f>ROUND(H107*'Plan - Personalausgaben'!H109,2)</f>
        <v>0</v>
      </c>
      <c r="I109" s="130">
        <f>ROUND(I107*'Plan - Personalausgaben'!I109,2)</f>
        <v>0</v>
      </c>
      <c r="J109" s="130">
        <f>ROUND(J107*'Plan - Personalausgaben'!J109,2)</f>
        <v>0</v>
      </c>
      <c r="K109" s="130">
        <f>ROUND(K107*'Plan - Personalausgaben'!K109,2)</f>
        <v>0</v>
      </c>
      <c r="L109" s="130">
        <f>ROUND(L107*'Plan - Personalausgaben'!L109,2)</f>
        <v>0</v>
      </c>
      <c r="M109" s="140">
        <f>ROUND(M107*'Plan - Personalausgaben'!M109,2)</f>
        <v>0</v>
      </c>
      <c r="N109" s="129">
        <f>ROUND(N107*'Plan - Personalausgaben'!N109,2)</f>
        <v>0</v>
      </c>
      <c r="O109" s="130">
        <f>ROUND(O107*'Plan - Personalausgaben'!O109,2)</f>
        <v>0</v>
      </c>
      <c r="P109" s="130">
        <f>ROUND(P107*'Plan - Personalausgaben'!P109,2)</f>
        <v>0</v>
      </c>
      <c r="Q109" s="130">
        <f>ROUND(Q107*'Plan - Personalausgaben'!Q109,2)</f>
        <v>0</v>
      </c>
      <c r="R109" s="130">
        <f>ROUND(R107*'Plan - Personalausgaben'!R109,2)</f>
        <v>0</v>
      </c>
      <c r="S109" s="130">
        <f>ROUND(S107*'Plan - Personalausgaben'!S109,2)</f>
        <v>0</v>
      </c>
      <c r="T109" s="130">
        <f>ROUND(T107*'Plan - Personalausgaben'!T109,2)</f>
        <v>0</v>
      </c>
      <c r="U109" s="130">
        <f>ROUND(U107*'Plan - Personalausgaben'!U109,2)</f>
        <v>0</v>
      </c>
      <c r="V109" s="130">
        <f>ROUND(V107*'Plan - Personalausgaben'!V109,2)</f>
        <v>0</v>
      </c>
      <c r="W109" s="130">
        <f>ROUND(W107*'Plan - Personalausgaben'!W109,2)</f>
        <v>0</v>
      </c>
      <c r="X109" s="130">
        <f>ROUND(X107*'Plan - Personalausgaben'!X109,2)</f>
        <v>0</v>
      </c>
      <c r="Y109" s="140">
        <f>ROUND(Y107*'Plan - Personalausgaben'!Y109,2)</f>
        <v>0</v>
      </c>
      <c r="Z109" s="129">
        <f>ROUND(Z107*'Plan - Personalausgaben'!Z109,2)</f>
        <v>0</v>
      </c>
      <c r="AA109" s="130">
        <f>ROUND(AA107*'Plan - Personalausgaben'!AA109,2)</f>
        <v>0</v>
      </c>
      <c r="AB109" s="130">
        <f>ROUND(AB107*'Plan - Personalausgaben'!AB109,2)</f>
        <v>0</v>
      </c>
      <c r="AC109" s="140">
        <f>ROUND(AC107*'Plan - Personalausgaben'!AC109,2)</f>
        <v>0</v>
      </c>
      <c r="AD109" s="129">
        <f>ROUND(AD107*'Plan - Personalausgaben'!AD109,2)</f>
        <v>0</v>
      </c>
      <c r="AE109" s="130">
        <f>ROUND(AE107*'Plan - Personalausgaben'!AE109,2)</f>
        <v>0</v>
      </c>
      <c r="AF109" s="130">
        <f>ROUND(AF107*'Plan - Personalausgaben'!AF109,2)</f>
        <v>0</v>
      </c>
      <c r="AG109" s="140">
        <f>ROUND(AG107*'Plan - Personalausgaben'!AG109,2)</f>
        <v>0</v>
      </c>
      <c r="AH109" s="129">
        <f>ROUND(AH107*'Plan - Personalausgaben'!AH109,2)</f>
        <v>0</v>
      </c>
      <c r="AI109" s="130">
        <f>ROUND(AI107*'Plan - Personalausgaben'!AI109,2)</f>
        <v>0</v>
      </c>
      <c r="AJ109" s="130">
        <f>ROUND(AJ107*'Plan - Personalausgaben'!AJ109,2)</f>
        <v>0</v>
      </c>
      <c r="AK109" s="131">
        <f>ROUND(AK107*'Plan - Personalausgaben'!AK109,2)</f>
        <v>0</v>
      </c>
      <c r="AL109" s="136">
        <f t="shared" si="38"/>
        <v>0</v>
      </c>
      <c r="AM109" s="130">
        <f t="shared" si="39"/>
        <v>0</v>
      </c>
      <c r="AN109" s="130">
        <f t="shared" si="40"/>
        <v>0</v>
      </c>
      <c r="AO109" s="130">
        <f t="shared" si="41"/>
        <v>0</v>
      </c>
      <c r="AP109" s="131">
        <f t="shared" si="42"/>
        <v>0</v>
      </c>
    </row>
    <row r="110" spans="1:42" s="108" customFormat="1" x14ac:dyDescent="0.25">
      <c r="A110" s="124" t="s">
        <v>109</v>
      </c>
      <c r="B110" s="129">
        <f t="shared" ref="B110:AK110" si="45">B107-B108-B109</f>
        <v>0</v>
      </c>
      <c r="C110" s="130">
        <f t="shared" si="45"/>
        <v>0</v>
      </c>
      <c r="D110" s="130">
        <f t="shared" si="45"/>
        <v>0</v>
      </c>
      <c r="E110" s="130">
        <f t="shared" si="45"/>
        <v>0</v>
      </c>
      <c r="F110" s="130">
        <f t="shared" si="45"/>
        <v>0</v>
      </c>
      <c r="G110" s="130">
        <f t="shared" si="45"/>
        <v>0</v>
      </c>
      <c r="H110" s="130">
        <f t="shared" si="45"/>
        <v>0</v>
      </c>
      <c r="I110" s="130">
        <f t="shared" si="45"/>
        <v>0</v>
      </c>
      <c r="J110" s="130">
        <f t="shared" si="45"/>
        <v>0</v>
      </c>
      <c r="K110" s="130">
        <f t="shared" si="45"/>
        <v>0</v>
      </c>
      <c r="L110" s="130">
        <f t="shared" si="45"/>
        <v>0</v>
      </c>
      <c r="M110" s="140">
        <f t="shared" si="45"/>
        <v>0</v>
      </c>
      <c r="N110" s="129">
        <f t="shared" si="45"/>
        <v>0</v>
      </c>
      <c r="O110" s="130">
        <f t="shared" si="45"/>
        <v>0</v>
      </c>
      <c r="P110" s="130">
        <f t="shared" si="45"/>
        <v>0</v>
      </c>
      <c r="Q110" s="130">
        <f t="shared" si="45"/>
        <v>0</v>
      </c>
      <c r="R110" s="130">
        <f t="shared" si="45"/>
        <v>0</v>
      </c>
      <c r="S110" s="130">
        <f t="shared" si="45"/>
        <v>0</v>
      </c>
      <c r="T110" s="130">
        <f t="shared" si="45"/>
        <v>0</v>
      </c>
      <c r="U110" s="130">
        <f t="shared" si="45"/>
        <v>0</v>
      </c>
      <c r="V110" s="130">
        <f t="shared" si="45"/>
        <v>0</v>
      </c>
      <c r="W110" s="130">
        <f t="shared" si="45"/>
        <v>0</v>
      </c>
      <c r="X110" s="130">
        <f t="shared" si="45"/>
        <v>0</v>
      </c>
      <c r="Y110" s="140">
        <f t="shared" si="45"/>
        <v>0</v>
      </c>
      <c r="Z110" s="129">
        <f t="shared" si="45"/>
        <v>0</v>
      </c>
      <c r="AA110" s="130">
        <f t="shared" si="45"/>
        <v>0</v>
      </c>
      <c r="AB110" s="130">
        <f t="shared" si="45"/>
        <v>0</v>
      </c>
      <c r="AC110" s="140">
        <f t="shared" si="45"/>
        <v>0</v>
      </c>
      <c r="AD110" s="129">
        <f t="shared" si="45"/>
        <v>0</v>
      </c>
      <c r="AE110" s="130">
        <f t="shared" si="45"/>
        <v>0</v>
      </c>
      <c r="AF110" s="130">
        <f t="shared" si="45"/>
        <v>0</v>
      </c>
      <c r="AG110" s="140">
        <f t="shared" si="45"/>
        <v>0</v>
      </c>
      <c r="AH110" s="129">
        <f t="shared" si="45"/>
        <v>0</v>
      </c>
      <c r="AI110" s="130">
        <f t="shared" si="45"/>
        <v>0</v>
      </c>
      <c r="AJ110" s="130">
        <f t="shared" si="45"/>
        <v>0</v>
      </c>
      <c r="AK110" s="131">
        <f t="shared" si="45"/>
        <v>0</v>
      </c>
      <c r="AL110" s="136">
        <f t="shared" si="38"/>
        <v>0</v>
      </c>
      <c r="AM110" s="130">
        <f t="shared" si="39"/>
        <v>0</v>
      </c>
      <c r="AN110" s="130">
        <f t="shared" si="40"/>
        <v>0</v>
      </c>
      <c r="AO110" s="130">
        <f t="shared" si="41"/>
        <v>0</v>
      </c>
      <c r="AP110" s="131">
        <f t="shared" si="42"/>
        <v>0</v>
      </c>
    </row>
    <row r="111" spans="1:42" s="108" customFormat="1" x14ac:dyDescent="0.25">
      <c r="A111" s="118" t="s">
        <v>99</v>
      </c>
      <c r="B111" s="119">
        <f>'Plan - Personalausgaben'!B111</f>
        <v>0</v>
      </c>
      <c r="C111" s="120">
        <f>'Plan - Personalausgaben'!C111</f>
        <v>0</v>
      </c>
      <c r="D111" s="120">
        <f>'Plan - Personalausgaben'!D111</f>
        <v>0</v>
      </c>
      <c r="E111" s="120">
        <f>'Plan - Personalausgaben'!E111</f>
        <v>0</v>
      </c>
      <c r="F111" s="120">
        <f>'Plan - Personalausgaben'!F111</f>
        <v>0</v>
      </c>
      <c r="G111" s="120">
        <f>'Plan - Personalausgaben'!G111</f>
        <v>0</v>
      </c>
      <c r="H111" s="120">
        <f>'Plan - Personalausgaben'!H111</f>
        <v>0</v>
      </c>
      <c r="I111" s="120">
        <f>'Plan - Personalausgaben'!I111</f>
        <v>0</v>
      </c>
      <c r="J111" s="120">
        <f>'Plan - Personalausgaben'!J111</f>
        <v>0</v>
      </c>
      <c r="K111" s="120">
        <f>'Plan - Personalausgaben'!K111</f>
        <v>0</v>
      </c>
      <c r="L111" s="120">
        <f>'Plan - Personalausgaben'!L111</f>
        <v>0</v>
      </c>
      <c r="M111" s="122">
        <f>'Plan - Personalausgaben'!M111</f>
        <v>0</v>
      </c>
      <c r="N111" s="119">
        <f>'Plan - Personalausgaben'!N111</f>
        <v>0</v>
      </c>
      <c r="O111" s="120">
        <f>'Plan - Personalausgaben'!O111</f>
        <v>0</v>
      </c>
      <c r="P111" s="120">
        <f>'Plan - Personalausgaben'!P111</f>
        <v>0</v>
      </c>
      <c r="Q111" s="120">
        <f>'Plan - Personalausgaben'!Q111</f>
        <v>0</v>
      </c>
      <c r="R111" s="120">
        <f>'Plan - Personalausgaben'!R111</f>
        <v>0</v>
      </c>
      <c r="S111" s="120">
        <f>'Plan - Personalausgaben'!S111</f>
        <v>0</v>
      </c>
      <c r="T111" s="120">
        <f>'Plan - Personalausgaben'!T111</f>
        <v>0</v>
      </c>
      <c r="U111" s="120">
        <f>'Plan - Personalausgaben'!U111</f>
        <v>0</v>
      </c>
      <c r="V111" s="120">
        <f>'Plan - Personalausgaben'!V111</f>
        <v>0</v>
      </c>
      <c r="W111" s="120">
        <f>'Plan - Personalausgaben'!W111</f>
        <v>0</v>
      </c>
      <c r="X111" s="120">
        <f>'Plan - Personalausgaben'!X111</f>
        <v>0</v>
      </c>
      <c r="Y111" s="122">
        <f>'Plan - Personalausgaben'!Y111</f>
        <v>0</v>
      </c>
      <c r="Z111" s="119">
        <f>'Plan - Personalausgaben'!Z111</f>
        <v>0</v>
      </c>
      <c r="AA111" s="120">
        <f>'Plan - Personalausgaben'!AA111</f>
        <v>0</v>
      </c>
      <c r="AB111" s="120">
        <f>'Plan - Personalausgaben'!AB111</f>
        <v>0</v>
      </c>
      <c r="AC111" s="122">
        <f>'Plan - Personalausgaben'!AC111</f>
        <v>0</v>
      </c>
      <c r="AD111" s="119">
        <f>'Plan - Personalausgaben'!AD111</f>
        <v>0</v>
      </c>
      <c r="AE111" s="120">
        <f>'Plan - Personalausgaben'!AE111</f>
        <v>0</v>
      </c>
      <c r="AF111" s="120">
        <f>'Plan - Personalausgaben'!AF111</f>
        <v>0</v>
      </c>
      <c r="AG111" s="122">
        <f>'Plan - Personalausgaben'!AG111</f>
        <v>0</v>
      </c>
      <c r="AH111" s="119">
        <f>'Plan - Personalausgaben'!AH111</f>
        <v>0</v>
      </c>
      <c r="AI111" s="120">
        <f>'Plan - Personalausgaben'!AI111</f>
        <v>0</v>
      </c>
      <c r="AJ111" s="120">
        <f>'Plan - Personalausgaben'!AJ111</f>
        <v>0</v>
      </c>
      <c r="AK111" s="121">
        <f>'Plan - Personalausgaben'!AK111</f>
        <v>0</v>
      </c>
      <c r="AL111" s="123">
        <f t="shared" si="38"/>
        <v>0</v>
      </c>
      <c r="AM111" s="120">
        <f t="shared" si="39"/>
        <v>0</v>
      </c>
      <c r="AN111" s="120">
        <f t="shared" si="40"/>
        <v>0</v>
      </c>
      <c r="AO111" s="120">
        <f t="shared" si="41"/>
        <v>0</v>
      </c>
      <c r="AP111" s="121">
        <f t="shared" si="42"/>
        <v>0</v>
      </c>
    </row>
    <row r="112" spans="1:42" s="108" customFormat="1" x14ac:dyDescent="0.25">
      <c r="A112" s="124" t="s">
        <v>107</v>
      </c>
      <c r="B112" s="129">
        <f>ROUND(B111*'Plan - Personalausgaben'!B112,2)</f>
        <v>0</v>
      </c>
      <c r="C112" s="130">
        <f>ROUND(C111*'Plan - Personalausgaben'!C112,2)</f>
        <v>0</v>
      </c>
      <c r="D112" s="130">
        <f>ROUND(D111*'Plan - Personalausgaben'!D112,2)</f>
        <v>0</v>
      </c>
      <c r="E112" s="130">
        <f>ROUND(E111*'Plan - Personalausgaben'!E112,2)</f>
        <v>0</v>
      </c>
      <c r="F112" s="130">
        <f>ROUND(F111*'Plan - Personalausgaben'!F112,2)</f>
        <v>0</v>
      </c>
      <c r="G112" s="130">
        <f>ROUND(G111*'Plan - Personalausgaben'!G112,2)</f>
        <v>0</v>
      </c>
      <c r="H112" s="130">
        <f>ROUND(H111*'Plan - Personalausgaben'!H112,2)</f>
        <v>0</v>
      </c>
      <c r="I112" s="130">
        <f>ROUND(I111*'Plan - Personalausgaben'!I112,2)</f>
        <v>0</v>
      </c>
      <c r="J112" s="130">
        <f>ROUND(J111*'Plan - Personalausgaben'!J112,2)</f>
        <v>0</v>
      </c>
      <c r="K112" s="130">
        <f>ROUND(K111*'Plan - Personalausgaben'!K112,2)</f>
        <v>0</v>
      </c>
      <c r="L112" s="130">
        <f>ROUND(L111*'Plan - Personalausgaben'!L112,2)</f>
        <v>0</v>
      </c>
      <c r="M112" s="140">
        <f>ROUND(M111*'Plan - Personalausgaben'!M112,2)</f>
        <v>0</v>
      </c>
      <c r="N112" s="129">
        <f>ROUND(N111*'Plan - Personalausgaben'!N112,2)</f>
        <v>0</v>
      </c>
      <c r="O112" s="130">
        <f>ROUND(O111*'Plan - Personalausgaben'!O112,2)</f>
        <v>0</v>
      </c>
      <c r="P112" s="130">
        <f>ROUND(P111*'Plan - Personalausgaben'!P112,2)</f>
        <v>0</v>
      </c>
      <c r="Q112" s="130">
        <f>ROUND(Q111*'Plan - Personalausgaben'!Q112,2)</f>
        <v>0</v>
      </c>
      <c r="R112" s="130">
        <f>ROUND(R111*'Plan - Personalausgaben'!R112,2)</f>
        <v>0</v>
      </c>
      <c r="S112" s="130">
        <f>ROUND(S111*'Plan - Personalausgaben'!S112,2)</f>
        <v>0</v>
      </c>
      <c r="T112" s="130">
        <f>ROUND(T111*'Plan - Personalausgaben'!T112,2)</f>
        <v>0</v>
      </c>
      <c r="U112" s="130">
        <f>ROUND(U111*'Plan - Personalausgaben'!U112,2)</f>
        <v>0</v>
      </c>
      <c r="V112" s="130">
        <f>ROUND(V111*'Plan - Personalausgaben'!V112,2)</f>
        <v>0</v>
      </c>
      <c r="W112" s="130">
        <f>ROUND(W111*'Plan - Personalausgaben'!W112,2)</f>
        <v>0</v>
      </c>
      <c r="X112" s="130">
        <f>ROUND(X111*'Plan - Personalausgaben'!X112,2)</f>
        <v>0</v>
      </c>
      <c r="Y112" s="140">
        <f>ROUND(Y111*'Plan - Personalausgaben'!Y112,2)</f>
        <v>0</v>
      </c>
      <c r="Z112" s="129">
        <f>ROUND(Z111*'Plan - Personalausgaben'!Z112,2)</f>
        <v>0</v>
      </c>
      <c r="AA112" s="130">
        <f>ROUND(AA111*'Plan - Personalausgaben'!AA112,2)</f>
        <v>0</v>
      </c>
      <c r="AB112" s="130">
        <f>ROUND(AB111*'Plan - Personalausgaben'!AB112,2)</f>
        <v>0</v>
      </c>
      <c r="AC112" s="140">
        <f>ROUND(AC111*'Plan - Personalausgaben'!AC112,2)</f>
        <v>0</v>
      </c>
      <c r="AD112" s="129">
        <f>ROUND(AD111*'Plan - Personalausgaben'!AD112,2)</f>
        <v>0</v>
      </c>
      <c r="AE112" s="130">
        <f>ROUND(AE111*'Plan - Personalausgaben'!AE112,2)</f>
        <v>0</v>
      </c>
      <c r="AF112" s="130">
        <f>ROUND(AF111*'Plan - Personalausgaben'!AF112,2)</f>
        <v>0</v>
      </c>
      <c r="AG112" s="140">
        <f>ROUND(AG111*'Plan - Personalausgaben'!AG112,2)</f>
        <v>0</v>
      </c>
      <c r="AH112" s="129">
        <f>ROUND(AH111*'Plan - Personalausgaben'!AH112,2)</f>
        <v>0</v>
      </c>
      <c r="AI112" s="130">
        <f>ROUND(AI111*'Plan - Personalausgaben'!AI112,2)</f>
        <v>0</v>
      </c>
      <c r="AJ112" s="130">
        <f>ROUND(AJ111*'Plan - Personalausgaben'!AJ112,2)</f>
        <v>0</v>
      </c>
      <c r="AK112" s="131">
        <f>ROUND(AK111*'Plan - Personalausgaben'!AK112,2)</f>
        <v>0</v>
      </c>
      <c r="AL112" s="136">
        <f t="shared" si="38"/>
        <v>0</v>
      </c>
      <c r="AM112" s="130">
        <f t="shared" si="39"/>
        <v>0</v>
      </c>
      <c r="AN112" s="130">
        <f t="shared" si="40"/>
        <v>0</v>
      </c>
      <c r="AO112" s="130">
        <f t="shared" si="41"/>
        <v>0</v>
      </c>
      <c r="AP112" s="131">
        <f t="shared" si="42"/>
        <v>0</v>
      </c>
    </row>
    <row r="113" spans="1:42" s="108" customFormat="1" x14ac:dyDescent="0.25">
      <c r="A113" s="124" t="s">
        <v>108</v>
      </c>
      <c r="B113" s="129">
        <f>ROUND(B111*'Plan - Personalausgaben'!B113,2)</f>
        <v>0</v>
      </c>
      <c r="C113" s="130">
        <f>ROUND(C111*'Plan - Personalausgaben'!C113,2)</f>
        <v>0</v>
      </c>
      <c r="D113" s="130">
        <f>ROUND(D111*'Plan - Personalausgaben'!D113,2)</f>
        <v>0</v>
      </c>
      <c r="E113" s="130">
        <f>ROUND(E111*'Plan - Personalausgaben'!E113,2)</f>
        <v>0</v>
      </c>
      <c r="F113" s="130">
        <f>ROUND(F111*'Plan - Personalausgaben'!F113,2)</f>
        <v>0</v>
      </c>
      <c r="G113" s="130">
        <f>ROUND(G111*'Plan - Personalausgaben'!G113,2)</f>
        <v>0</v>
      </c>
      <c r="H113" s="130">
        <f>ROUND(H111*'Plan - Personalausgaben'!H113,2)</f>
        <v>0</v>
      </c>
      <c r="I113" s="130">
        <f>ROUND(I111*'Plan - Personalausgaben'!I113,2)</f>
        <v>0</v>
      </c>
      <c r="J113" s="130">
        <f>ROUND(J111*'Plan - Personalausgaben'!J113,2)</f>
        <v>0</v>
      </c>
      <c r="K113" s="130">
        <f>ROUND(K111*'Plan - Personalausgaben'!K113,2)</f>
        <v>0</v>
      </c>
      <c r="L113" s="130">
        <f>ROUND(L111*'Plan - Personalausgaben'!L113,2)</f>
        <v>0</v>
      </c>
      <c r="M113" s="140">
        <f>ROUND(M111*'Plan - Personalausgaben'!M113,2)</f>
        <v>0</v>
      </c>
      <c r="N113" s="129">
        <f>ROUND(N111*'Plan - Personalausgaben'!N113,2)</f>
        <v>0</v>
      </c>
      <c r="O113" s="130">
        <f>ROUND(O111*'Plan - Personalausgaben'!O113,2)</f>
        <v>0</v>
      </c>
      <c r="P113" s="130">
        <f>ROUND(P111*'Plan - Personalausgaben'!P113,2)</f>
        <v>0</v>
      </c>
      <c r="Q113" s="130">
        <f>ROUND(Q111*'Plan - Personalausgaben'!Q113,2)</f>
        <v>0</v>
      </c>
      <c r="R113" s="130">
        <f>ROUND(R111*'Plan - Personalausgaben'!R113,2)</f>
        <v>0</v>
      </c>
      <c r="S113" s="130">
        <f>ROUND(S111*'Plan - Personalausgaben'!S113,2)</f>
        <v>0</v>
      </c>
      <c r="T113" s="130">
        <f>ROUND(T111*'Plan - Personalausgaben'!T113,2)</f>
        <v>0</v>
      </c>
      <c r="U113" s="130">
        <f>ROUND(U111*'Plan - Personalausgaben'!U113,2)</f>
        <v>0</v>
      </c>
      <c r="V113" s="130">
        <f>ROUND(V111*'Plan - Personalausgaben'!V113,2)</f>
        <v>0</v>
      </c>
      <c r="W113" s="130">
        <f>ROUND(W111*'Plan - Personalausgaben'!W113,2)</f>
        <v>0</v>
      </c>
      <c r="X113" s="130">
        <f>ROUND(X111*'Plan - Personalausgaben'!X113,2)</f>
        <v>0</v>
      </c>
      <c r="Y113" s="140">
        <f>ROUND(Y111*'Plan - Personalausgaben'!Y113,2)</f>
        <v>0</v>
      </c>
      <c r="Z113" s="129">
        <f>ROUND(Z111*'Plan - Personalausgaben'!Z113,2)</f>
        <v>0</v>
      </c>
      <c r="AA113" s="130">
        <f>ROUND(AA111*'Plan - Personalausgaben'!AA113,2)</f>
        <v>0</v>
      </c>
      <c r="AB113" s="130">
        <f>ROUND(AB111*'Plan - Personalausgaben'!AB113,2)</f>
        <v>0</v>
      </c>
      <c r="AC113" s="140">
        <f>ROUND(AC111*'Plan - Personalausgaben'!AC113,2)</f>
        <v>0</v>
      </c>
      <c r="AD113" s="129">
        <f>ROUND(AD111*'Plan - Personalausgaben'!AD113,2)</f>
        <v>0</v>
      </c>
      <c r="AE113" s="130">
        <f>ROUND(AE111*'Plan - Personalausgaben'!AE113,2)</f>
        <v>0</v>
      </c>
      <c r="AF113" s="130">
        <f>ROUND(AF111*'Plan - Personalausgaben'!AF113,2)</f>
        <v>0</v>
      </c>
      <c r="AG113" s="140">
        <f>ROUND(AG111*'Plan - Personalausgaben'!AG113,2)</f>
        <v>0</v>
      </c>
      <c r="AH113" s="129">
        <f>ROUND(AH111*'Plan - Personalausgaben'!AH113,2)</f>
        <v>0</v>
      </c>
      <c r="AI113" s="130">
        <f>ROUND(AI111*'Plan - Personalausgaben'!AI113,2)</f>
        <v>0</v>
      </c>
      <c r="AJ113" s="130">
        <f>ROUND(AJ111*'Plan - Personalausgaben'!AJ113,2)</f>
        <v>0</v>
      </c>
      <c r="AK113" s="131">
        <f>ROUND(AK111*'Plan - Personalausgaben'!AK113,2)</f>
        <v>0</v>
      </c>
      <c r="AL113" s="136">
        <f t="shared" si="38"/>
        <v>0</v>
      </c>
      <c r="AM113" s="130">
        <f t="shared" si="39"/>
        <v>0</v>
      </c>
      <c r="AN113" s="130">
        <f t="shared" si="40"/>
        <v>0</v>
      </c>
      <c r="AO113" s="130">
        <f t="shared" si="41"/>
        <v>0</v>
      </c>
      <c r="AP113" s="131">
        <f t="shared" si="42"/>
        <v>0</v>
      </c>
    </row>
    <row r="114" spans="1:42" s="108" customFormat="1" x14ac:dyDescent="0.25">
      <c r="A114" s="124" t="s">
        <v>109</v>
      </c>
      <c r="B114" s="129">
        <f t="shared" ref="B114:AK114" si="46">B111-B112-B113</f>
        <v>0</v>
      </c>
      <c r="C114" s="130">
        <f t="shared" si="46"/>
        <v>0</v>
      </c>
      <c r="D114" s="130">
        <f t="shared" si="46"/>
        <v>0</v>
      </c>
      <c r="E114" s="130">
        <f t="shared" si="46"/>
        <v>0</v>
      </c>
      <c r="F114" s="130">
        <f t="shared" si="46"/>
        <v>0</v>
      </c>
      <c r="G114" s="130">
        <f t="shared" si="46"/>
        <v>0</v>
      </c>
      <c r="H114" s="130">
        <f t="shared" si="46"/>
        <v>0</v>
      </c>
      <c r="I114" s="130">
        <f t="shared" si="46"/>
        <v>0</v>
      </c>
      <c r="J114" s="130">
        <f t="shared" si="46"/>
        <v>0</v>
      </c>
      <c r="K114" s="130">
        <f t="shared" si="46"/>
        <v>0</v>
      </c>
      <c r="L114" s="130">
        <f t="shared" si="46"/>
        <v>0</v>
      </c>
      <c r="M114" s="140">
        <f t="shared" si="46"/>
        <v>0</v>
      </c>
      <c r="N114" s="129">
        <f t="shared" si="46"/>
        <v>0</v>
      </c>
      <c r="O114" s="130">
        <f t="shared" si="46"/>
        <v>0</v>
      </c>
      <c r="P114" s="130">
        <f t="shared" si="46"/>
        <v>0</v>
      </c>
      <c r="Q114" s="130">
        <f t="shared" si="46"/>
        <v>0</v>
      </c>
      <c r="R114" s="130">
        <f t="shared" si="46"/>
        <v>0</v>
      </c>
      <c r="S114" s="130">
        <f t="shared" si="46"/>
        <v>0</v>
      </c>
      <c r="T114" s="130">
        <f t="shared" si="46"/>
        <v>0</v>
      </c>
      <c r="U114" s="130">
        <f t="shared" si="46"/>
        <v>0</v>
      </c>
      <c r="V114" s="130">
        <f t="shared" si="46"/>
        <v>0</v>
      </c>
      <c r="W114" s="130">
        <f t="shared" si="46"/>
        <v>0</v>
      </c>
      <c r="X114" s="130">
        <f t="shared" si="46"/>
        <v>0</v>
      </c>
      <c r="Y114" s="140">
        <f t="shared" si="46"/>
        <v>0</v>
      </c>
      <c r="Z114" s="129">
        <f t="shared" si="46"/>
        <v>0</v>
      </c>
      <c r="AA114" s="130">
        <f t="shared" si="46"/>
        <v>0</v>
      </c>
      <c r="AB114" s="130">
        <f t="shared" si="46"/>
        <v>0</v>
      </c>
      <c r="AC114" s="140">
        <f t="shared" si="46"/>
        <v>0</v>
      </c>
      <c r="AD114" s="129">
        <f t="shared" si="46"/>
        <v>0</v>
      </c>
      <c r="AE114" s="130">
        <f t="shared" si="46"/>
        <v>0</v>
      </c>
      <c r="AF114" s="130">
        <f t="shared" si="46"/>
        <v>0</v>
      </c>
      <c r="AG114" s="140">
        <f t="shared" si="46"/>
        <v>0</v>
      </c>
      <c r="AH114" s="129">
        <f t="shared" si="46"/>
        <v>0</v>
      </c>
      <c r="AI114" s="130">
        <f t="shared" si="46"/>
        <v>0</v>
      </c>
      <c r="AJ114" s="130">
        <f t="shared" si="46"/>
        <v>0</v>
      </c>
      <c r="AK114" s="131">
        <f t="shared" si="46"/>
        <v>0</v>
      </c>
      <c r="AL114" s="136">
        <f t="shared" si="38"/>
        <v>0</v>
      </c>
      <c r="AM114" s="130">
        <f t="shared" si="39"/>
        <v>0</v>
      </c>
      <c r="AN114" s="130">
        <f t="shared" si="40"/>
        <v>0</v>
      </c>
      <c r="AO114" s="130">
        <f t="shared" si="41"/>
        <v>0</v>
      </c>
      <c r="AP114" s="131">
        <f t="shared" si="42"/>
        <v>0</v>
      </c>
    </row>
    <row r="115" spans="1:42" s="108" customFormat="1" x14ac:dyDescent="0.25">
      <c r="A115" s="118" t="s">
        <v>99</v>
      </c>
      <c r="B115" s="119">
        <f>'Plan - Personalausgaben'!B115</f>
        <v>0</v>
      </c>
      <c r="C115" s="120">
        <f>'Plan - Personalausgaben'!C115</f>
        <v>0</v>
      </c>
      <c r="D115" s="120">
        <f>'Plan - Personalausgaben'!D115</f>
        <v>0</v>
      </c>
      <c r="E115" s="120">
        <f>'Plan - Personalausgaben'!E115</f>
        <v>0</v>
      </c>
      <c r="F115" s="120">
        <f>'Plan - Personalausgaben'!F115</f>
        <v>0</v>
      </c>
      <c r="G115" s="120">
        <f>'Plan - Personalausgaben'!G115</f>
        <v>0</v>
      </c>
      <c r="H115" s="120">
        <f>'Plan - Personalausgaben'!H115</f>
        <v>0</v>
      </c>
      <c r="I115" s="120">
        <f>'Plan - Personalausgaben'!I115</f>
        <v>0</v>
      </c>
      <c r="J115" s="120">
        <f>'Plan - Personalausgaben'!J115</f>
        <v>0</v>
      </c>
      <c r="K115" s="120">
        <f>'Plan - Personalausgaben'!K115</f>
        <v>0</v>
      </c>
      <c r="L115" s="120">
        <f>'Plan - Personalausgaben'!L115</f>
        <v>0</v>
      </c>
      <c r="M115" s="122">
        <f>'Plan - Personalausgaben'!M115</f>
        <v>0</v>
      </c>
      <c r="N115" s="119">
        <f>'Plan - Personalausgaben'!N115</f>
        <v>0</v>
      </c>
      <c r="O115" s="120">
        <f>'Plan - Personalausgaben'!O115</f>
        <v>0</v>
      </c>
      <c r="P115" s="120">
        <f>'Plan - Personalausgaben'!P115</f>
        <v>0</v>
      </c>
      <c r="Q115" s="120">
        <f>'Plan - Personalausgaben'!Q115</f>
        <v>0</v>
      </c>
      <c r="R115" s="120">
        <f>'Plan - Personalausgaben'!R115</f>
        <v>0</v>
      </c>
      <c r="S115" s="120">
        <f>'Plan - Personalausgaben'!S115</f>
        <v>0</v>
      </c>
      <c r="T115" s="120">
        <f>'Plan - Personalausgaben'!T115</f>
        <v>0</v>
      </c>
      <c r="U115" s="120">
        <f>'Plan - Personalausgaben'!U115</f>
        <v>0</v>
      </c>
      <c r="V115" s="120">
        <f>'Plan - Personalausgaben'!V115</f>
        <v>0</v>
      </c>
      <c r="W115" s="120">
        <f>'Plan - Personalausgaben'!W115</f>
        <v>0</v>
      </c>
      <c r="X115" s="120">
        <f>'Plan - Personalausgaben'!X115</f>
        <v>0</v>
      </c>
      <c r="Y115" s="122">
        <f>'Plan - Personalausgaben'!Y115</f>
        <v>0</v>
      </c>
      <c r="Z115" s="119">
        <f>'Plan - Personalausgaben'!Z115</f>
        <v>0</v>
      </c>
      <c r="AA115" s="120">
        <f>'Plan - Personalausgaben'!AA115</f>
        <v>0</v>
      </c>
      <c r="AB115" s="120">
        <f>'Plan - Personalausgaben'!AB115</f>
        <v>0</v>
      </c>
      <c r="AC115" s="122">
        <f>'Plan - Personalausgaben'!AC115</f>
        <v>0</v>
      </c>
      <c r="AD115" s="119">
        <f>'Plan - Personalausgaben'!AD115</f>
        <v>0</v>
      </c>
      <c r="AE115" s="120">
        <f>'Plan - Personalausgaben'!AE115</f>
        <v>0</v>
      </c>
      <c r="AF115" s="120">
        <f>'Plan - Personalausgaben'!AF115</f>
        <v>0</v>
      </c>
      <c r="AG115" s="122">
        <f>'Plan - Personalausgaben'!AG115</f>
        <v>0</v>
      </c>
      <c r="AH115" s="119">
        <f>'Plan - Personalausgaben'!AH115</f>
        <v>0</v>
      </c>
      <c r="AI115" s="120">
        <f>'Plan - Personalausgaben'!AI115</f>
        <v>0</v>
      </c>
      <c r="AJ115" s="120">
        <f>'Plan - Personalausgaben'!AJ115</f>
        <v>0</v>
      </c>
      <c r="AK115" s="121">
        <f>'Plan - Personalausgaben'!AK115</f>
        <v>0</v>
      </c>
      <c r="AL115" s="123">
        <f t="shared" si="38"/>
        <v>0</v>
      </c>
      <c r="AM115" s="120">
        <f t="shared" si="39"/>
        <v>0</v>
      </c>
      <c r="AN115" s="120">
        <f t="shared" si="40"/>
        <v>0</v>
      </c>
      <c r="AO115" s="120">
        <f t="shared" si="41"/>
        <v>0</v>
      </c>
      <c r="AP115" s="121">
        <f t="shared" si="42"/>
        <v>0</v>
      </c>
    </row>
    <row r="116" spans="1:42" s="108" customFormat="1" x14ac:dyDescent="0.25">
      <c r="A116" s="124" t="s">
        <v>107</v>
      </c>
      <c r="B116" s="129">
        <f>ROUND(B115*'Plan - Personalausgaben'!B116,2)</f>
        <v>0</v>
      </c>
      <c r="C116" s="130">
        <f>ROUND(C115*'Plan - Personalausgaben'!C116,2)</f>
        <v>0</v>
      </c>
      <c r="D116" s="130">
        <f>ROUND(D115*'Plan - Personalausgaben'!D116,2)</f>
        <v>0</v>
      </c>
      <c r="E116" s="130">
        <f>ROUND(E115*'Plan - Personalausgaben'!E116,2)</f>
        <v>0</v>
      </c>
      <c r="F116" s="130">
        <f>ROUND(F115*'Plan - Personalausgaben'!F116,2)</f>
        <v>0</v>
      </c>
      <c r="G116" s="130">
        <f>ROUND(G115*'Plan - Personalausgaben'!G116,2)</f>
        <v>0</v>
      </c>
      <c r="H116" s="130">
        <f>ROUND(H115*'Plan - Personalausgaben'!H116,2)</f>
        <v>0</v>
      </c>
      <c r="I116" s="130">
        <f>ROUND(I115*'Plan - Personalausgaben'!I116,2)</f>
        <v>0</v>
      </c>
      <c r="J116" s="130">
        <f>ROUND(J115*'Plan - Personalausgaben'!J116,2)</f>
        <v>0</v>
      </c>
      <c r="K116" s="130">
        <f>ROUND(K115*'Plan - Personalausgaben'!K116,2)</f>
        <v>0</v>
      </c>
      <c r="L116" s="130">
        <f>ROUND(L115*'Plan - Personalausgaben'!L116,2)</f>
        <v>0</v>
      </c>
      <c r="M116" s="140">
        <f>ROUND(M115*'Plan - Personalausgaben'!M116,2)</f>
        <v>0</v>
      </c>
      <c r="N116" s="129">
        <f>ROUND(N115*'Plan - Personalausgaben'!N116,2)</f>
        <v>0</v>
      </c>
      <c r="O116" s="130">
        <f>ROUND(O115*'Plan - Personalausgaben'!O116,2)</f>
        <v>0</v>
      </c>
      <c r="P116" s="130">
        <f>ROUND(P115*'Plan - Personalausgaben'!P116,2)</f>
        <v>0</v>
      </c>
      <c r="Q116" s="130">
        <f>ROUND(Q115*'Plan - Personalausgaben'!Q116,2)</f>
        <v>0</v>
      </c>
      <c r="R116" s="130">
        <f>ROUND(R115*'Plan - Personalausgaben'!R116,2)</f>
        <v>0</v>
      </c>
      <c r="S116" s="130">
        <f>ROUND(S115*'Plan - Personalausgaben'!S116,2)</f>
        <v>0</v>
      </c>
      <c r="T116" s="130">
        <f>ROUND(T115*'Plan - Personalausgaben'!T116,2)</f>
        <v>0</v>
      </c>
      <c r="U116" s="130">
        <f>ROUND(U115*'Plan - Personalausgaben'!U116,2)</f>
        <v>0</v>
      </c>
      <c r="V116" s="130">
        <f>ROUND(V115*'Plan - Personalausgaben'!V116,2)</f>
        <v>0</v>
      </c>
      <c r="W116" s="130">
        <f>ROUND(W115*'Plan - Personalausgaben'!W116,2)</f>
        <v>0</v>
      </c>
      <c r="X116" s="130">
        <f>ROUND(X115*'Plan - Personalausgaben'!X116,2)</f>
        <v>0</v>
      </c>
      <c r="Y116" s="140">
        <f>ROUND(Y115*'Plan - Personalausgaben'!Y116,2)</f>
        <v>0</v>
      </c>
      <c r="Z116" s="129">
        <f>ROUND(Z115*'Plan - Personalausgaben'!Z116,2)</f>
        <v>0</v>
      </c>
      <c r="AA116" s="130">
        <f>ROUND(AA115*'Plan - Personalausgaben'!AA116,2)</f>
        <v>0</v>
      </c>
      <c r="AB116" s="130">
        <f>ROUND(AB115*'Plan - Personalausgaben'!AB116,2)</f>
        <v>0</v>
      </c>
      <c r="AC116" s="140">
        <f>ROUND(AC115*'Plan - Personalausgaben'!AC116,2)</f>
        <v>0</v>
      </c>
      <c r="AD116" s="129">
        <f>ROUND(AD115*'Plan - Personalausgaben'!AD116,2)</f>
        <v>0</v>
      </c>
      <c r="AE116" s="130">
        <f>ROUND(AE115*'Plan - Personalausgaben'!AE116,2)</f>
        <v>0</v>
      </c>
      <c r="AF116" s="130">
        <f>ROUND(AF115*'Plan - Personalausgaben'!AF116,2)</f>
        <v>0</v>
      </c>
      <c r="AG116" s="140">
        <f>ROUND(AG115*'Plan - Personalausgaben'!AG116,2)</f>
        <v>0</v>
      </c>
      <c r="AH116" s="129">
        <f>ROUND(AH115*'Plan - Personalausgaben'!AH116,2)</f>
        <v>0</v>
      </c>
      <c r="AI116" s="130">
        <f>ROUND(AI115*'Plan - Personalausgaben'!AI116,2)</f>
        <v>0</v>
      </c>
      <c r="AJ116" s="130">
        <f>ROUND(AJ115*'Plan - Personalausgaben'!AJ116,2)</f>
        <v>0</v>
      </c>
      <c r="AK116" s="131">
        <f>ROUND(AK115*'Plan - Personalausgaben'!AK116,2)</f>
        <v>0</v>
      </c>
      <c r="AL116" s="136">
        <f t="shared" si="38"/>
        <v>0</v>
      </c>
      <c r="AM116" s="130">
        <f t="shared" si="39"/>
        <v>0</v>
      </c>
      <c r="AN116" s="130">
        <f t="shared" si="40"/>
        <v>0</v>
      </c>
      <c r="AO116" s="130">
        <f t="shared" si="41"/>
        <v>0</v>
      </c>
      <c r="AP116" s="131">
        <f t="shared" si="42"/>
        <v>0</v>
      </c>
    </row>
    <row r="117" spans="1:42" s="108" customFormat="1" x14ac:dyDescent="0.25">
      <c r="A117" s="124" t="s">
        <v>108</v>
      </c>
      <c r="B117" s="129">
        <f>ROUND(B115*'Plan - Personalausgaben'!B117,2)</f>
        <v>0</v>
      </c>
      <c r="C117" s="130">
        <f>ROUND(C115*'Plan - Personalausgaben'!C117,2)</f>
        <v>0</v>
      </c>
      <c r="D117" s="130">
        <f>ROUND(D115*'Plan - Personalausgaben'!D117,2)</f>
        <v>0</v>
      </c>
      <c r="E117" s="130">
        <f>ROUND(E115*'Plan - Personalausgaben'!E117,2)</f>
        <v>0</v>
      </c>
      <c r="F117" s="130">
        <f>ROUND(F115*'Plan - Personalausgaben'!F117,2)</f>
        <v>0</v>
      </c>
      <c r="G117" s="130">
        <f>ROUND(G115*'Plan - Personalausgaben'!G117,2)</f>
        <v>0</v>
      </c>
      <c r="H117" s="130">
        <f>ROUND(H115*'Plan - Personalausgaben'!H117,2)</f>
        <v>0</v>
      </c>
      <c r="I117" s="130">
        <f>ROUND(I115*'Plan - Personalausgaben'!I117,2)</f>
        <v>0</v>
      </c>
      <c r="J117" s="130">
        <f>ROUND(J115*'Plan - Personalausgaben'!J117,2)</f>
        <v>0</v>
      </c>
      <c r="K117" s="130">
        <f>ROUND(K115*'Plan - Personalausgaben'!K117,2)</f>
        <v>0</v>
      </c>
      <c r="L117" s="130">
        <f>ROUND(L115*'Plan - Personalausgaben'!L117,2)</f>
        <v>0</v>
      </c>
      <c r="M117" s="140">
        <f>ROUND(M115*'Plan - Personalausgaben'!M117,2)</f>
        <v>0</v>
      </c>
      <c r="N117" s="129">
        <f>ROUND(N115*'Plan - Personalausgaben'!N117,2)</f>
        <v>0</v>
      </c>
      <c r="O117" s="130">
        <f>ROUND(O115*'Plan - Personalausgaben'!O117,2)</f>
        <v>0</v>
      </c>
      <c r="P117" s="130">
        <f>ROUND(P115*'Plan - Personalausgaben'!P117,2)</f>
        <v>0</v>
      </c>
      <c r="Q117" s="130">
        <f>ROUND(Q115*'Plan - Personalausgaben'!Q117,2)</f>
        <v>0</v>
      </c>
      <c r="R117" s="130">
        <f>ROUND(R115*'Plan - Personalausgaben'!R117,2)</f>
        <v>0</v>
      </c>
      <c r="S117" s="130">
        <f>ROUND(S115*'Plan - Personalausgaben'!S117,2)</f>
        <v>0</v>
      </c>
      <c r="T117" s="130">
        <f>ROUND(T115*'Plan - Personalausgaben'!T117,2)</f>
        <v>0</v>
      </c>
      <c r="U117" s="130">
        <f>ROUND(U115*'Plan - Personalausgaben'!U117,2)</f>
        <v>0</v>
      </c>
      <c r="V117" s="130">
        <f>ROUND(V115*'Plan - Personalausgaben'!V117,2)</f>
        <v>0</v>
      </c>
      <c r="W117" s="130">
        <f>ROUND(W115*'Plan - Personalausgaben'!W117,2)</f>
        <v>0</v>
      </c>
      <c r="X117" s="130">
        <f>ROUND(X115*'Plan - Personalausgaben'!X117,2)</f>
        <v>0</v>
      </c>
      <c r="Y117" s="140">
        <f>ROUND(Y115*'Plan - Personalausgaben'!Y117,2)</f>
        <v>0</v>
      </c>
      <c r="Z117" s="129">
        <f>ROUND(Z115*'Plan - Personalausgaben'!Z117,2)</f>
        <v>0</v>
      </c>
      <c r="AA117" s="130">
        <f>ROUND(AA115*'Plan - Personalausgaben'!AA117,2)</f>
        <v>0</v>
      </c>
      <c r="AB117" s="130">
        <f>ROUND(AB115*'Plan - Personalausgaben'!AB117,2)</f>
        <v>0</v>
      </c>
      <c r="AC117" s="140">
        <f>ROUND(AC115*'Plan - Personalausgaben'!AC117,2)</f>
        <v>0</v>
      </c>
      <c r="AD117" s="129">
        <f>ROUND(AD115*'Plan - Personalausgaben'!AD117,2)</f>
        <v>0</v>
      </c>
      <c r="AE117" s="130">
        <f>ROUND(AE115*'Plan - Personalausgaben'!AE117,2)</f>
        <v>0</v>
      </c>
      <c r="AF117" s="130">
        <f>ROUND(AF115*'Plan - Personalausgaben'!AF117,2)</f>
        <v>0</v>
      </c>
      <c r="AG117" s="140">
        <f>ROUND(AG115*'Plan - Personalausgaben'!AG117,2)</f>
        <v>0</v>
      </c>
      <c r="AH117" s="129">
        <f>ROUND(AH115*'Plan - Personalausgaben'!AH117,2)</f>
        <v>0</v>
      </c>
      <c r="AI117" s="130">
        <f>ROUND(AI115*'Plan - Personalausgaben'!AI117,2)</f>
        <v>0</v>
      </c>
      <c r="AJ117" s="130">
        <f>ROUND(AJ115*'Plan - Personalausgaben'!AJ117,2)</f>
        <v>0</v>
      </c>
      <c r="AK117" s="131">
        <f>ROUND(AK115*'Plan - Personalausgaben'!AK117,2)</f>
        <v>0</v>
      </c>
      <c r="AL117" s="136">
        <f t="shared" si="38"/>
        <v>0</v>
      </c>
      <c r="AM117" s="130">
        <f t="shared" si="39"/>
        <v>0</v>
      </c>
      <c r="AN117" s="130">
        <f t="shared" si="40"/>
        <v>0</v>
      </c>
      <c r="AO117" s="130">
        <f t="shared" si="41"/>
        <v>0</v>
      </c>
      <c r="AP117" s="131">
        <f t="shared" si="42"/>
        <v>0</v>
      </c>
    </row>
    <row r="118" spans="1:42" s="108" customFormat="1" x14ac:dyDescent="0.25">
      <c r="A118" s="124" t="s">
        <v>109</v>
      </c>
      <c r="B118" s="129">
        <f t="shared" ref="B118:AK118" si="47">B115-B116-B117</f>
        <v>0</v>
      </c>
      <c r="C118" s="130">
        <f t="shared" si="47"/>
        <v>0</v>
      </c>
      <c r="D118" s="130">
        <f t="shared" si="47"/>
        <v>0</v>
      </c>
      <c r="E118" s="130">
        <f t="shared" si="47"/>
        <v>0</v>
      </c>
      <c r="F118" s="130">
        <f t="shared" si="47"/>
        <v>0</v>
      </c>
      <c r="G118" s="130">
        <f t="shared" si="47"/>
        <v>0</v>
      </c>
      <c r="H118" s="130">
        <f t="shared" si="47"/>
        <v>0</v>
      </c>
      <c r="I118" s="130">
        <f t="shared" si="47"/>
        <v>0</v>
      </c>
      <c r="J118" s="130">
        <f t="shared" si="47"/>
        <v>0</v>
      </c>
      <c r="K118" s="130">
        <f t="shared" si="47"/>
        <v>0</v>
      </c>
      <c r="L118" s="130">
        <f t="shared" si="47"/>
        <v>0</v>
      </c>
      <c r="M118" s="140">
        <f t="shared" si="47"/>
        <v>0</v>
      </c>
      <c r="N118" s="129">
        <f t="shared" si="47"/>
        <v>0</v>
      </c>
      <c r="O118" s="130">
        <f t="shared" si="47"/>
        <v>0</v>
      </c>
      <c r="P118" s="130">
        <f t="shared" si="47"/>
        <v>0</v>
      </c>
      <c r="Q118" s="130">
        <f t="shared" si="47"/>
        <v>0</v>
      </c>
      <c r="R118" s="130">
        <f t="shared" si="47"/>
        <v>0</v>
      </c>
      <c r="S118" s="130">
        <f t="shared" si="47"/>
        <v>0</v>
      </c>
      <c r="T118" s="130">
        <f t="shared" si="47"/>
        <v>0</v>
      </c>
      <c r="U118" s="130">
        <f t="shared" si="47"/>
        <v>0</v>
      </c>
      <c r="V118" s="130">
        <f t="shared" si="47"/>
        <v>0</v>
      </c>
      <c r="W118" s="130">
        <f t="shared" si="47"/>
        <v>0</v>
      </c>
      <c r="X118" s="130">
        <f t="shared" si="47"/>
        <v>0</v>
      </c>
      <c r="Y118" s="140">
        <f t="shared" si="47"/>
        <v>0</v>
      </c>
      <c r="Z118" s="129">
        <f t="shared" si="47"/>
        <v>0</v>
      </c>
      <c r="AA118" s="130">
        <f t="shared" si="47"/>
        <v>0</v>
      </c>
      <c r="AB118" s="130">
        <f t="shared" si="47"/>
        <v>0</v>
      </c>
      <c r="AC118" s="140">
        <f t="shared" si="47"/>
        <v>0</v>
      </c>
      <c r="AD118" s="129">
        <f t="shared" si="47"/>
        <v>0</v>
      </c>
      <c r="AE118" s="130">
        <f t="shared" si="47"/>
        <v>0</v>
      </c>
      <c r="AF118" s="130">
        <f t="shared" si="47"/>
        <v>0</v>
      </c>
      <c r="AG118" s="140">
        <f t="shared" si="47"/>
        <v>0</v>
      </c>
      <c r="AH118" s="129">
        <f t="shared" si="47"/>
        <v>0</v>
      </c>
      <c r="AI118" s="130">
        <f t="shared" si="47"/>
        <v>0</v>
      </c>
      <c r="AJ118" s="130">
        <f t="shared" si="47"/>
        <v>0</v>
      </c>
      <c r="AK118" s="131">
        <f t="shared" si="47"/>
        <v>0</v>
      </c>
      <c r="AL118" s="136">
        <f t="shared" si="38"/>
        <v>0</v>
      </c>
      <c r="AM118" s="130">
        <f t="shared" si="39"/>
        <v>0</v>
      </c>
      <c r="AN118" s="130">
        <f t="shared" si="40"/>
        <v>0</v>
      </c>
      <c r="AO118" s="130">
        <f t="shared" si="41"/>
        <v>0</v>
      </c>
      <c r="AP118" s="131">
        <f t="shared" si="42"/>
        <v>0</v>
      </c>
    </row>
    <row r="119" spans="1:42" s="108" customFormat="1" x14ac:dyDescent="0.25">
      <c r="A119" s="118" t="s">
        <v>99</v>
      </c>
      <c r="B119" s="119">
        <f>'Plan - Personalausgaben'!B119</f>
        <v>0</v>
      </c>
      <c r="C119" s="120">
        <f>'Plan - Personalausgaben'!C119</f>
        <v>0</v>
      </c>
      <c r="D119" s="120">
        <f>'Plan - Personalausgaben'!D119</f>
        <v>0</v>
      </c>
      <c r="E119" s="120">
        <f>'Plan - Personalausgaben'!E119</f>
        <v>0</v>
      </c>
      <c r="F119" s="120">
        <f>'Plan - Personalausgaben'!F119</f>
        <v>0</v>
      </c>
      <c r="G119" s="120">
        <f>'Plan - Personalausgaben'!G119</f>
        <v>0</v>
      </c>
      <c r="H119" s="120">
        <f>'Plan - Personalausgaben'!H119</f>
        <v>0</v>
      </c>
      <c r="I119" s="120">
        <f>'Plan - Personalausgaben'!I119</f>
        <v>0</v>
      </c>
      <c r="J119" s="120">
        <f>'Plan - Personalausgaben'!J119</f>
        <v>0</v>
      </c>
      <c r="K119" s="120">
        <f>'Plan - Personalausgaben'!K119</f>
        <v>0</v>
      </c>
      <c r="L119" s="120">
        <f>'Plan - Personalausgaben'!L119</f>
        <v>0</v>
      </c>
      <c r="M119" s="122">
        <f>'Plan - Personalausgaben'!M119</f>
        <v>0</v>
      </c>
      <c r="N119" s="119">
        <f>'Plan - Personalausgaben'!N119</f>
        <v>0</v>
      </c>
      <c r="O119" s="120">
        <f>'Plan - Personalausgaben'!O119</f>
        <v>0</v>
      </c>
      <c r="P119" s="120">
        <f>'Plan - Personalausgaben'!P119</f>
        <v>0</v>
      </c>
      <c r="Q119" s="120">
        <f>'Plan - Personalausgaben'!Q119</f>
        <v>0</v>
      </c>
      <c r="R119" s="120">
        <f>'Plan - Personalausgaben'!R119</f>
        <v>0</v>
      </c>
      <c r="S119" s="120">
        <f>'Plan - Personalausgaben'!S119</f>
        <v>0</v>
      </c>
      <c r="T119" s="120">
        <f>'Plan - Personalausgaben'!T119</f>
        <v>0</v>
      </c>
      <c r="U119" s="120">
        <f>'Plan - Personalausgaben'!U119</f>
        <v>0</v>
      </c>
      <c r="V119" s="120">
        <f>'Plan - Personalausgaben'!V119</f>
        <v>0</v>
      </c>
      <c r="W119" s="120">
        <f>'Plan - Personalausgaben'!W119</f>
        <v>0</v>
      </c>
      <c r="X119" s="120">
        <f>'Plan - Personalausgaben'!X119</f>
        <v>0</v>
      </c>
      <c r="Y119" s="122">
        <f>'Plan - Personalausgaben'!Y119</f>
        <v>0</v>
      </c>
      <c r="Z119" s="119">
        <f>'Plan - Personalausgaben'!Z119</f>
        <v>0</v>
      </c>
      <c r="AA119" s="120">
        <f>'Plan - Personalausgaben'!AA119</f>
        <v>0</v>
      </c>
      <c r="AB119" s="120">
        <f>'Plan - Personalausgaben'!AB119</f>
        <v>0</v>
      </c>
      <c r="AC119" s="122">
        <f>'Plan - Personalausgaben'!AC119</f>
        <v>0</v>
      </c>
      <c r="AD119" s="119">
        <f>'Plan - Personalausgaben'!AD119</f>
        <v>0</v>
      </c>
      <c r="AE119" s="120">
        <f>'Plan - Personalausgaben'!AE119</f>
        <v>0</v>
      </c>
      <c r="AF119" s="120">
        <f>'Plan - Personalausgaben'!AF119</f>
        <v>0</v>
      </c>
      <c r="AG119" s="122">
        <f>'Plan - Personalausgaben'!AG119</f>
        <v>0</v>
      </c>
      <c r="AH119" s="119">
        <f>'Plan - Personalausgaben'!AH119</f>
        <v>0</v>
      </c>
      <c r="AI119" s="120">
        <f>'Plan - Personalausgaben'!AI119</f>
        <v>0</v>
      </c>
      <c r="AJ119" s="120">
        <f>'Plan - Personalausgaben'!AJ119</f>
        <v>0</v>
      </c>
      <c r="AK119" s="121">
        <f>'Plan - Personalausgaben'!AK119</f>
        <v>0</v>
      </c>
      <c r="AL119" s="123">
        <f t="shared" si="38"/>
        <v>0</v>
      </c>
      <c r="AM119" s="120">
        <f t="shared" si="39"/>
        <v>0</v>
      </c>
      <c r="AN119" s="120">
        <f t="shared" si="40"/>
        <v>0</v>
      </c>
      <c r="AO119" s="120">
        <f t="shared" si="41"/>
        <v>0</v>
      </c>
      <c r="AP119" s="121">
        <f t="shared" si="42"/>
        <v>0</v>
      </c>
    </row>
    <row r="120" spans="1:42" s="108" customFormat="1" x14ac:dyDescent="0.25">
      <c r="A120" s="124" t="s">
        <v>107</v>
      </c>
      <c r="B120" s="129">
        <f>ROUND(B119*'Plan - Personalausgaben'!B120,2)</f>
        <v>0</v>
      </c>
      <c r="C120" s="130">
        <f>ROUND(C119*'Plan - Personalausgaben'!C120,2)</f>
        <v>0</v>
      </c>
      <c r="D120" s="130">
        <f>ROUND(D119*'Plan - Personalausgaben'!D120,2)</f>
        <v>0</v>
      </c>
      <c r="E120" s="130">
        <f>ROUND(E119*'Plan - Personalausgaben'!E120,2)</f>
        <v>0</v>
      </c>
      <c r="F120" s="130">
        <f>ROUND(F119*'Plan - Personalausgaben'!F120,2)</f>
        <v>0</v>
      </c>
      <c r="G120" s="130">
        <f>ROUND(G119*'Plan - Personalausgaben'!G120,2)</f>
        <v>0</v>
      </c>
      <c r="H120" s="130">
        <f>ROUND(H119*'Plan - Personalausgaben'!H120,2)</f>
        <v>0</v>
      </c>
      <c r="I120" s="130">
        <f>ROUND(I119*'Plan - Personalausgaben'!I120,2)</f>
        <v>0</v>
      </c>
      <c r="J120" s="130">
        <f>ROUND(J119*'Plan - Personalausgaben'!J120,2)</f>
        <v>0</v>
      </c>
      <c r="K120" s="130">
        <f>ROUND(K119*'Plan - Personalausgaben'!K120,2)</f>
        <v>0</v>
      </c>
      <c r="L120" s="130">
        <f>ROUND(L119*'Plan - Personalausgaben'!L120,2)</f>
        <v>0</v>
      </c>
      <c r="M120" s="140">
        <f>ROUND(M119*'Plan - Personalausgaben'!M120,2)</f>
        <v>0</v>
      </c>
      <c r="N120" s="129">
        <f>ROUND(N119*'Plan - Personalausgaben'!N120,2)</f>
        <v>0</v>
      </c>
      <c r="O120" s="130">
        <f>ROUND(O119*'Plan - Personalausgaben'!O120,2)</f>
        <v>0</v>
      </c>
      <c r="P120" s="130">
        <f>ROUND(P119*'Plan - Personalausgaben'!P120,2)</f>
        <v>0</v>
      </c>
      <c r="Q120" s="130">
        <f>ROUND(Q119*'Plan - Personalausgaben'!Q120,2)</f>
        <v>0</v>
      </c>
      <c r="R120" s="130">
        <f>ROUND(R119*'Plan - Personalausgaben'!R120,2)</f>
        <v>0</v>
      </c>
      <c r="S120" s="130">
        <f>ROUND(S119*'Plan - Personalausgaben'!S120,2)</f>
        <v>0</v>
      </c>
      <c r="T120" s="130">
        <f>ROUND(T119*'Plan - Personalausgaben'!T120,2)</f>
        <v>0</v>
      </c>
      <c r="U120" s="130">
        <f>ROUND(U119*'Plan - Personalausgaben'!U120,2)</f>
        <v>0</v>
      </c>
      <c r="V120" s="130">
        <f>ROUND(V119*'Plan - Personalausgaben'!V120,2)</f>
        <v>0</v>
      </c>
      <c r="W120" s="130">
        <f>ROUND(W119*'Plan - Personalausgaben'!W120,2)</f>
        <v>0</v>
      </c>
      <c r="X120" s="130">
        <f>ROUND(X119*'Plan - Personalausgaben'!X120,2)</f>
        <v>0</v>
      </c>
      <c r="Y120" s="140">
        <f>ROUND(Y119*'Plan - Personalausgaben'!Y120,2)</f>
        <v>0</v>
      </c>
      <c r="Z120" s="129">
        <f>ROUND(Z119*'Plan - Personalausgaben'!Z120,2)</f>
        <v>0</v>
      </c>
      <c r="AA120" s="130">
        <f>ROUND(AA119*'Plan - Personalausgaben'!AA120,2)</f>
        <v>0</v>
      </c>
      <c r="AB120" s="130">
        <f>ROUND(AB119*'Plan - Personalausgaben'!AB120,2)</f>
        <v>0</v>
      </c>
      <c r="AC120" s="140">
        <f>ROUND(AC119*'Plan - Personalausgaben'!AC120,2)</f>
        <v>0</v>
      </c>
      <c r="AD120" s="129">
        <f>ROUND(AD119*'Plan - Personalausgaben'!AD120,2)</f>
        <v>0</v>
      </c>
      <c r="AE120" s="130">
        <f>ROUND(AE119*'Plan - Personalausgaben'!AE120,2)</f>
        <v>0</v>
      </c>
      <c r="AF120" s="130">
        <f>ROUND(AF119*'Plan - Personalausgaben'!AF120,2)</f>
        <v>0</v>
      </c>
      <c r="AG120" s="140">
        <f>ROUND(AG119*'Plan - Personalausgaben'!AG120,2)</f>
        <v>0</v>
      </c>
      <c r="AH120" s="129">
        <f>ROUND(AH119*'Plan - Personalausgaben'!AH120,2)</f>
        <v>0</v>
      </c>
      <c r="AI120" s="130">
        <f>ROUND(AI119*'Plan - Personalausgaben'!AI120,2)</f>
        <v>0</v>
      </c>
      <c r="AJ120" s="130">
        <f>ROUND(AJ119*'Plan - Personalausgaben'!AJ120,2)</f>
        <v>0</v>
      </c>
      <c r="AK120" s="131">
        <f>ROUND(AK119*'Plan - Personalausgaben'!AK120,2)</f>
        <v>0</v>
      </c>
      <c r="AL120" s="136">
        <f t="shared" si="38"/>
        <v>0</v>
      </c>
      <c r="AM120" s="130">
        <f t="shared" si="39"/>
        <v>0</v>
      </c>
      <c r="AN120" s="130">
        <f t="shared" si="40"/>
        <v>0</v>
      </c>
      <c r="AO120" s="130">
        <f t="shared" si="41"/>
        <v>0</v>
      </c>
      <c r="AP120" s="131">
        <f t="shared" si="42"/>
        <v>0</v>
      </c>
    </row>
    <row r="121" spans="1:42" s="108" customFormat="1" x14ac:dyDescent="0.25">
      <c r="A121" s="124" t="s">
        <v>108</v>
      </c>
      <c r="B121" s="129">
        <f>ROUND(B119*'Plan - Personalausgaben'!B121,2)</f>
        <v>0</v>
      </c>
      <c r="C121" s="130">
        <f>ROUND(C119*'Plan - Personalausgaben'!C121,2)</f>
        <v>0</v>
      </c>
      <c r="D121" s="130">
        <f>ROUND(D119*'Plan - Personalausgaben'!D121,2)</f>
        <v>0</v>
      </c>
      <c r="E121" s="130">
        <f>ROUND(E119*'Plan - Personalausgaben'!E121,2)</f>
        <v>0</v>
      </c>
      <c r="F121" s="130">
        <f>ROUND(F119*'Plan - Personalausgaben'!F121,2)</f>
        <v>0</v>
      </c>
      <c r="G121" s="130">
        <f>ROUND(G119*'Plan - Personalausgaben'!G121,2)</f>
        <v>0</v>
      </c>
      <c r="H121" s="130">
        <f>ROUND(H119*'Plan - Personalausgaben'!H121,2)</f>
        <v>0</v>
      </c>
      <c r="I121" s="130">
        <f>ROUND(I119*'Plan - Personalausgaben'!I121,2)</f>
        <v>0</v>
      </c>
      <c r="J121" s="130">
        <f>ROUND(J119*'Plan - Personalausgaben'!J121,2)</f>
        <v>0</v>
      </c>
      <c r="K121" s="130">
        <f>ROUND(K119*'Plan - Personalausgaben'!K121,2)</f>
        <v>0</v>
      </c>
      <c r="L121" s="130">
        <f>ROUND(L119*'Plan - Personalausgaben'!L121,2)</f>
        <v>0</v>
      </c>
      <c r="M121" s="140">
        <f>ROUND(M119*'Plan - Personalausgaben'!M121,2)</f>
        <v>0</v>
      </c>
      <c r="N121" s="129">
        <f>ROUND(N119*'Plan - Personalausgaben'!N121,2)</f>
        <v>0</v>
      </c>
      <c r="O121" s="130">
        <f>ROUND(O119*'Plan - Personalausgaben'!O121,2)</f>
        <v>0</v>
      </c>
      <c r="P121" s="130">
        <f>ROUND(P119*'Plan - Personalausgaben'!P121,2)</f>
        <v>0</v>
      </c>
      <c r="Q121" s="130">
        <f>ROUND(Q119*'Plan - Personalausgaben'!Q121,2)</f>
        <v>0</v>
      </c>
      <c r="R121" s="130">
        <f>ROUND(R119*'Plan - Personalausgaben'!R121,2)</f>
        <v>0</v>
      </c>
      <c r="S121" s="130">
        <f>ROUND(S119*'Plan - Personalausgaben'!S121,2)</f>
        <v>0</v>
      </c>
      <c r="T121" s="130">
        <f>ROUND(T119*'Plan - Personalausgaben'!T121,2)</f>
        <v>0</v>
      </c>
      <c r="U121" s="130">
        <f>ROUND(U119*'Plan - Personalausgaben'!U121,2)</f>
        <v>0</v>
      </c>
      <c r="V121" s="130">
        <f>ROUND(V119*'Plan - Personalausgaben'!V121,2)</f>
        <v>0</v>
      </c>
      <c r="W121" s="130">
        <f>ROUND(W119*'Plan - Personalausgaben'!W121,2)</f>
        <v>0</v>
      </c>
      <c r="X121" s="130">
        <f>ROUND(X119*'Plan - Personalausgaben'!X121,2)</f>
        <v>0</v>
      </c>
      <c r="Y121" s="140">
        <f>ROUND(Y119*'Plan - Personalausgaben'!Y121,2)</f>
        <v>0</v>
      </c>
      <c r="Z121" s="129">
        <f>ROUND(Z119*'Plan - Personalausgaben'!Z121,2)</f>
        <v>0</v>
      </c>
      <c r="AA121" s="130">
        <f>ROUND(AA119*'Plan - Personalausgaben'!AA121,2)</f>
        <v>0</v>
      </c>
      <c r="AB121" s="130">
        <f>ROUND(AB119*'Plan - Personalausgaben'!AB121,2)</f>
        <v>0</v>
      </c>
      <c r="AC121" s="140">
        <f>ROUND(AC119*'Plan - Personalausgaben'!AC121,2)</f>
        <v>0</v>
      </c>
      <c r="AD121" s="129">
        <f>ROUND(AD119*'Plan - Personalausgaben'!AD121,2)</f>
        <v>0</v>
      </c>
      <c r="AE121" s="130">
        <f>ROUND(AE119*'Plan - Personalausgaben'!AE121,2)</f>
        <v>0</v>
      </c>
      <c r="AF121" s="130">
        <f>ROUND(AF119*'Plan - Personalausgaben'!AF121,2)</f>
        <v>0</v>
      </c>
      <c r="AG121" s="140">
        <f>ROUND(AG119*'Plan - Personalausgaben'!AG121,2)</f>
        <v>0</v>
      </c>
      <c r="AH121" s="129">
        <f>ROUND(AH119*'Plan - Personalausgaben'!AH121,2)</f>
        <v>0</v>
      </c>
      <c r="AI121" s="130">
        <f>ROUND(AI119*'Plan - Personalausgaben'!AI121,2)</f>
        <v>0</v>
      </c>
      <c r="AJ121" s="130">
        <f>ROUND(AJ119*'Plan - Personalausgaben'!AJ121,2)</f>
        <v>0</v>
      </c>
      <c r="AK121" s="131">
        <f>ROUND(AK119*'Plan - Personalausgaben'!AK121,2)</f>
        <v>0</v>
      </c>
      <c r="AL121" s="136">
        <f t="shared" si="38"/>
        <v>0</v>
      </c>
      <c r="AM121" s="130">
        <f t="shared" si="39"/>
        <v>0</v>
      </c>
      <c r="AN121" s="130">
        <f t="shared" si="40"/>
        <v>0</v>
      </c>
      <c r="AO121" s="130">
        <f t="shared" si="41"/>
        <v>0</v>
      </c>
      <c r="AP121" s="131">
        <f t="shared" si="42"/>
        <v>0</v>
      </c>
    </row>
    <row r="122" spans="1:42" s="108" customFormat="1" x14ac:dyDescent="0.25">
      <c r="A122" s="124" t="s">
        <v>109</v>
      </c>
      <c r="B122" s="129">
        <f t="shared" ref="B122:AK122" si="48">B119-B120-B121</f>
        <v>0</v>
      </c>
      <c r="C122" s="130">
        <f t="shared" si="48"/>
        <v>0</v>
      </c>
      <c r="D122" s="130">
        <f t="shared" si="48"/>
        <v>0</v>
      </c>
      <c r="E122" s="130">
        <f t="shared" si="48"/>
        <v>0</v>
      </c>
      <c r="F122" s="130">
        <f t="shared" si="48"/>
        <v>0</v>
      </c>
      <c r="G122" s="130">
        <f t="shared" si="48"/>
        <v>0</v>
      </c>
      <c r="H122" s="130">
        <f t="shared" si="48"/>
        <v>0</v>
      </c>
      <c r="I122" s="130">
        <f t="shared" si="48"/>
        <v>0</v>
      </c>
      <c r="J122" s="130">
        <f t="shared" si="48"/>
        <v>0</v>
      </c>
      <c r="K122" s="130">
        <f t="shared" si="48"/>
        <v>0</v>
      </c>
      <c r="L122" s="130">
        <f t="shared" si="48"/>
        <v>0</v>
      </c>
      <c r="M122" s="140">
        <f t="shared" si="48"/>
        <v>0</v>
      </c>
      <c r="N122" s="129">
        <f t="shared" si="48"/>
        <v>0</v>
      </c>
      <c r="O122" s="130">
        <f t="shared" si="48"/>
        <v>0</v>
      </c>
      <c r="P122" s="130">
        <f t="shared" si="48"/>
        <v>0</v>
      </c>
      <c r="Q122" s="130">
        <f t="shared" si="48"/>
        <v>0</v>
      </c>
      <c r="R122" s="130">
        <f t="shared" si="48"/>
        <v>0</v>
      </c>
      <c r="S122" s="130">
        <f t="shared" si="48"/>
        <v>0</v>
      </c>
      <c r="T122" s="130">
        <f t="shared" si="48"/>
        <v>0</v>
      </c>
      <c r="U122" s="130">
        <f t="shared" si="48"/>
        <v>0</v>
      </c>
      <c r="V122" s="130">
        <f t="shared" si="48"/>
        <v>0</v>
      </c>
      <c r="W122" s="130">
        <f t="shared" si="48"/>
        <v>0</v>
      </c>
      <c r="X122" s="130">
        <f t="shared" si="48"/>
        <v>0</v>
      </c>
      <c r="Y122" s="140">
        <f t="shared" si="48"/>
        <v>0</v>
      </c>
      <c r="Z122" s="129">
        <f t="shared" si="48"/>
        <v>0</v>
      </c>
      <c r="AA122" s="130">
        <f t="shared" si="48"/>
        <v>0</v>
      </c>
      <c r="AB122" s="130">
        <f t="shared" si="48"/>
        <v>0</v>
      </c>
      <c r="AC122" s="140">
        <f t="shared" si="48"/>
        <v>0</v>
      </c>
      <c r="AD122" s="129">
        <f t="shared" si="48"/>
        <v>0</v>
      </c>
      <c r="AE122" s="130">
        <f t="shared" si="48"/>
        <v>0</v>
      </c>
      <c r="AF122" s="130">
        <f t="shared" si="48"/>
        <v>0</v>
      </c>
      <c r="AG122" s="140">
        <f t="shared" si="48"/>
        <v>0</v>
      </c>
      <c r="AH122" s="129">
        <f t="shared" si="48"/>
        <v>0</v>
      </c>
      <c r="AI122" s="130">
        <f t="shared" si="48"/>
        <v>0</v>
      </c>
      <c r="AJ122" s="130">
        <f t="shared" si="48"/>
        <v>0</v>
      </c>
      <c r="AK122" s="131">
        <f t="shared" si="48"/>
        <v>0</v>
      </c>
      <c r="AL122" s="136">
        <f t="shared" si="38"/>
        <v>0</v>
      </c>
      <c r="AM122" s="130">
        <f t="shared" si="39"/>
        <v>0</v>
      </c>
      <c r="AN122" s="130">
        <f t="shared" si="40"/>
        <v>0</v>
      </c>
      <c r="AO122" s="130">
        <f t="shared" si="41"/>
        <v>0</v>
      </c>
      <c r="AP122" s="131">
        <f t="shared" si="42"/>
        <v>0</v>
      </c>
    </row>
    <row r="123" spans="1:42" s="108" customFormat="1" x14ac:dyDescent="0.25">
      <c r="A123" s="118" t="s">
        <v>99</v>
      </c>
      <c r="B123" s="119">
        <f>'Plan - Personalausgaben'!B123</f>
        <v>0</v>
      </c>
      <c r="C123" s="120">
        <f>'Plan - Personalausgaben'!C123</f>
        <v>0</v>
      </c>
      <c r="D123" s="120">
        <f>'Plan - Personalausgaben'!D123</f>
        <v>0</v>
      </c>
      <c r="E123" s="120">
        <f>'Plan - Personalausgaben'!E123</f>
        <v>0</v>
      </c>
      <c r="F123" s="120">
        <f>'Plan - Personalausgaben'!F123</f>
        <v>0</v>
      </c>
      <c r="G123" s="120">
        <f>'Plan - Personalausgaben'!G123</f>
        <v>0</v>
      </c>
      <c r="H123" s="120">
        <f>'Plan - Personalausgaben'!H123</f>
        <v>0</v>
      </c>
      <c r="I123" s="120">
        <f>'Plan - Personalausgaben'!I123</f>
        <v>0</v>
      </c>
      <c r="J123" s="120">
        <f>'Plan - Personalausgaben'!J123</f>
        <v>0</v>
      </c>
      <c r="K123" s="120">
        <f>'Plan - Personalausgaben'!K123</f>
        <v>0</v>
      </c>
      <c r="L123" s="120">
        <f>'Plan - Personalausgaben'!L123</f>
        <v>0</v>
      </c>
      <c r="M123" s="122">
        <f>'Plan - Personalausgaben'!M123</f>
        <v>0</v>
      </c>
      <c r="N123" s="119">
        <f>'Plan - Personalausgaben'!N123</f>
        <v>0</v>
      </c>
      <c r="O123" s="120">
        <f>'Plan - Personalausgaben'!O123</f>
        <v>0</v>
      </c>
      <c r="P123" s="120">
        <f>'Plan - Personalausgaben'!P123</f>
        <v>0</v>
      </c>
      <c r="Q123" s="120">
        <f>'Plan - Personalausgaben'!Q123</f>
        <v>0</v>
      </c>
      <c r="R123" s="120">
        <f>'Plan - Personalausgaben'!R123</f>
        <v>0</v>
      </c>
      <c r="S123" s="120">
        <f>'Plan - Personalausgaben'!S123</f>
        <v>0</v>
      </c>
      <c r="T123" s="120">
        <f>'Plan - Personalausgaben'!T123</f>
        <v>0</v>
      </c>
      <c r="U123" s="120">
        <f>'Plan - Personalausgaben'!U123</f>
        <v>0</v>
      </c>
      <c r="V123" s="120">
        <f>'Plan - Personalausgaben'!V123</f>
        <v>0</v>
      </c>
      <c r="W123" s="120">
        <f>'Plan - Personalausgaben'!W123</f>
        <v>0</v>
      </c>
      <c r="X123" s="120">
        <f>'Plan - Personalausgaben'!X123</f>
        <v>0</v>
      </c>
      <c r="Y123" s="122">
        <f>'Plan - Personalausgaben'!Y123</f>
        <v>0</v>
      </c>
      <c r="Z123" s="119">
        <f>'Plan - Personalausgaben'!Z123</f>
        <v>0</v>
      </c>
      <c r="AA123" s="120">
        <f>'Plan - Personalausgaben'!AA123</f>
        <v>0</v>
      </c>
      <c r="AB123" s="120">
        <f>'Plan - Personalausgaben'!AB123</f>
        <v>0</v>
      </c>
      <c r="AC123" s="122">
        <f>'Plan - Personalausgaben'!AC123</f>
        <v>0</v>
      </c>
      <c r="AD123" s="119">
        <f>'Plan - Personalausgaben'!AD123</f>
        <v>0</v>
      </c>
      <c r="AE123" s="120">
        <f>'Plan - Personalausgaben'!AE123</f>
        <v>0</v>
      </c>
      <c r="AF123" s="120">
        <f>'Plan - Personalausgaben'!AF123</f>
        <v>0</v>
      </c>
      <c r="AG123" s="122">
        <f>'Plan - Personalausgaben'!AG123</f>
        <v>0</v>
      </c>
      <c r="AH123" s="119">
        <f>'Plan - Personalausgaben'!AH123</f>
        <v>0</v>
      </c>
      <c r="AI123" s="120">
        <f>'Plan - Personalausgaben'!AI123</f>
        <v>0</v>
      </c>
      <c r="AJ123" s="120">
        <f>'Plan - Personalausgaben'!AJ123</f>
        <v>0</v>
      </c>
      <c r="AK123" s="121">
        <f>'Plan - Personalausgaben'!AK123</f>
        <v>0</v>
      </c>
      <c r="AL123" s="123">
        <f t="shared" si="38"/>
        <v>0</v>
      </c>
      <c r="AM123" s="120">
        <f t="shared" si="39"/>
        <v>0</v>
      </c>
      <c r="AN123" s="120">
        <f t="shared" si="40"/>
        <v>0</v>
      </c>
      <c r="AO123" s="120">
        <f t="shared" si="41"/>
        <v>0</v>
      </c>
      <c r="AP123" s="121">
        <f t="shared" si="42"/>
        <v>0</v>
      </c>
    </row>
    <row r="124" spans="1:42" s="108" customFormat="1" x14ac:dyDescent="0.25">
      <c r="A124" s="124" t="s">
        <v>107</v>
      </c>
      <c r="B124" s="129">
        <f>ROUND(B123*'Plan - Personalausgaben'!B124,2)</f>
        <v>0</v>
      </c>
      <c r="C124" s="130">
        <f>ROUND(C123*'Plan - Personalausgaben'!C124,2)</f>
        <v>0</v>
      </c>
      <c r="D124" s="130">
        <f>ROUND(D123*'Plan - Personalausgaben'!D124,2)</f>
        <v>0</v>
      </c>
      <c r="E124" s="130">
        <f>ROUND(E123*'Plan - Personalausgaben'!E124,2)</f>
        <v>0</v>
      </c>
      <c r="F124" s="130">
        <f>ROUND(F123*'Plan - Personalausgaben'!F124,2)</f>
        <v>0</v>
      </c>
      <c r="G124" s="130">
        <f>ROUND(G123*'Plan - Personalausgaben'!G124,2)</f>
        <v>0</v>
      </c>
      <c r="H124" s="130">
        <f>ROUND(H123*'Plan - Personalausgaben'!H124,2)</f>
        <v>0</v>
      </c>
      <c r="I124" s="130">
        <f>ROUND(I123*'Plan - Personalausgaben'!I124,2)</f>
        <v>0</v>
      </c>
      <c r="J124" s="130">
        <f>ROUND(J123*'Plan - Personalausgaben'!J124,2)</f>
        <v>0</v>
      </c>
      <c r="K124" s="130">
        <f>ROUND(K123*'Plan - Personalausgaben'!K124,2)</f>
        <v>0</v>
      </c>
      <c r="L124" s="130">
        <f>ROUND(L123*'Plan - Personalausgaben'!L124,2)</f>
        <v>0</v>
      </c>
      <c r="M124" s="140">
        <f>ROUND(M123*'Plan - Personalausgaben'!M124,2)</f>
        <v>0</v>
      </c>
      <c r="N124" s="129">
        <f>ROUND(N123*'Plan - Personalausgaben'!N124,2)</f>
        <v>0</v>
      </c>
      <c r="O124" s="130">
        <f>ROUND(O123*'Plan - Personalausgaben'!O124,2)</f>
        <v>0</v>
      </c>
      <c r="P124" s="130">
        <f>ROUND(P123*'Plan - Personalausgaben'!P124,2)</f>
        <v>0</v>
      </c>
      <c r="Q124" s="130">
        <f>ROUND(Q123*'Plan - Personalausgaben'!Q124,2)</f>
        <v>0</v>
      </c>
      <c r="R124" s="130">
        <f>ROUND(R123*'Plan - Personalausgaben'!R124,2)</f>
        <v>0</v>
      </c>
      <c r="S124" s="130">
        <f>ROUND(S123*'Plan - Personalausgaben'!S124,2)</f>
        <v>0</v>
      </c>
      <c r="T124" s="130">
        <f>ROUND(T123*'Plan - Personalausgaben'!T124,2)</f>
        <v>0</v>
      </c>
      <c r="U124" s="130">
        <f>ROUND(U123*'Plan - Personalausgaben'!U124,2)</f>
        <v>0</v>
      </c>
      <c r="V124" s="130">
        <f>ROUND(V123*'Plan - Personalausgaben'!V124,2)</f>
        <v>0</v>
      </c>
      <c r="W124" s="130">
        <f>ROUND(W123*'Plan - Personalausgaben'!W124,2)</f>
        <v>0</v>
      </c>
      <c r="X124" s="130">
        <f>ROUND(X123*'Plan - Personalausgaben'!X124,2)</f>
        <v>0</v>
      </c>
      <c r="Y124" s="140">
        <f>ROUND(Y123*'Plan - Personalausgaben'!Y124,2)</f>
        <v>0</v>
      </c>
      <c r="Z124" s="129">
        <f>ROUND(Z123*'Plan - Personalausgaben'!Z124,2)</f>
        <v>0</v>
      </c>
      <c r="AA124" s="130">
        <f>ROUND(AA123*'Plan - Personalausgaben'!AA124,2)</f>
        <v>0</v>
      </c>
      <c r="AB124" s="130">
        <f>ROUND(AB123*'Plan - Personalausgaben'!AB124,2)</f>
        <v>0</v>
      </c>
      <c r="AC124" s="140">
        <f>ROUND(AC123*'Plan - Personalausgaben'!AC124,2)</f>
        <v>0</v>
      </c>
      <c r="AD124" s="129">
        <f>ROUND(AD123*'Plan - Personalausgaben'!AD124,2)</f>
        <v>0</v>
      </c>
      <c r="AE124" s="130">
        <f>ROUND(AE123*'Plan - Personalausgaben'!AE124,2)</f>
        <v>0</v>
      </c>
      <c r="AF124" s="130">
        <f>ROUND(AF123*'Plan - Personalausgaben'!AF124,2)</f>
        <v>0</v>
      </c>
      <c r="AG124" s="140">
        <f>ROUND(AG123*'Plan - Personalausgaben'!AG124,2)</f>
        <v>0</v>
      </c>
      <c r="AH124" s="129">
        <f>ROUND(AH123*'Plan - Personalausgaben'!AH124,2)</f>
        <v>0</v>
      </c>
      <c r="AI124" s="130">
        <f>ROUND(AI123*'Plan - Personalausgaben'!AI124,2)</f>
        <v>0</v>
      </c>
      <c r="AJ124" s="130">
        <f>ROUND(AJ123*'Plan - Personalausgaben'!AJ124,2)</f>
        <v>0</v>
      </c>
      <c r="AK124" s="131">
        <f>ROUND(AK123*'Plan - Personalausgaben'!AK124,2)</f>
        <v>0</v>
      </c>
      <c r="AL124" s="136">
        <f t="shared" si="38"/>
        <v>0</v>
      </c>
      <c r="AM124" s="130">
        <f t="shared" si="39"/>
        <v>0</v>
      </c>
      <c r="AN124" s="130">
        <f t="shared" si="40"/>
        <v>0</v>
      </c>
      <c r="AO124" s="130">
        <f t="shared" si="41"/>
        <v>0</v>
      </c>
      <c r="AP124" s="131">
        <f t="shared" si="42"/>
        <v>0</v>
      </c>
    </row>
    <row r="125" spans="1:42" s="108" customFormat="1" x14ac:dyDescent="0.25">
      <c r="A125" s="124" t="s">
        <v>108</v>
      </c>
      <c r="B125" s="129">
        <f>ROUND(B123*'Plan - Personalausgaben'!B125,2)</f>
        <v>0</v>
      </c>
      <c r="C125" s="130">
        <f>ROUND(C123*'Plan - Personalausgaben'!C125,2)</f>
        <v>0</v>
      </c>
      <c r="D125" s="130">
        <f>ROUND(D123*'Plan - Personalausgaben'!D125,2)</f>
        <v>0</v>
      </c>
      <c r="E125" s="130">
        <f>ROUND(E123*'Plan - Personalausgaben'!E125,2)</f>
        <v>0</v>
      </c>
      <c r="F125" s="130">
        <f>ROUND(F123*'Plan - Personalausgaben'!F125,2)</f>
        <v>0</v>
      </c>
      <c r="G125" s="130">
        <f>ROUND(G123*'Plan - Personalausgaben'!G125,2)</f>
        <v>0</v>
      </c>
      <c r="H125" s="130">
        <f>ROUND(H123*'Plan - Personalausgaben'!H125,2)</f>
        <v>0</v>
      </c>
      <c r="I125" s="130">
        <f>ROUND(I123*'Plan - Personalausgaben'!I125,2)</f>
        <v>0</v>
      </c>
      <c r="J125" s="130">
        <f>ROUND(J123*'Plan - Personalausgaben'!J125,2)</f>
        <v>0</v>
      </c>
      <c r="K125" s="130">
        <f>ROUND(K123*'Plan - Personalausgaben'!K125,2)</f>
        <v>0</v>
      </c>
      <c r="L125" s="130">
        <f>ROUND(L123*'Plan - Personalausgaben'!L125,2)</f>
        <v>0</v>
      </c>
      <c r="M125" s="140">
        <f>ROUND(M123*'Plan - Personalausgaben'!M125,2)</f>
        <v>0</v>
      </c>
      <c r="N125" s="129">
        <f>ROUND(N123*'Plan - Personalausgaben'!N125,2)</f>
        <v>0</v>
      </c>
      <c r="O125" s="130">
        <f>ROUND(O123*'Plan - Personalausgaben'!O125,2)</f>
        <v>0</v>
      </c>
      <c r="P125" s="130">
        <f>ROUND(P123*'Plan - Personalausgaben'!P125,2)</f>
        <v>0</v>
      </c>
      <c r="Q125" s="130">
        <f>ROUND(Q123*'Plan - Personalausgaben'!Q125,2)</f>
        <v>0</v>
      </c>
      <c r="R125" s="130">
        <f>ROUND(R123*'Plan - Personalausgaben'!R125,2)</f>
        <v>0</v>
      </c>
      <c r="S125" s="130">
        <f>ROUND(S123*'Plan - Personalausgaben'!S125,2)</f>
        <v>0</v>
      </c>
      <c r="T125" s="130">
        <f>ROUND(T123*'Plan - Personalausgaben'!T125,2)</f>
        <v>0</v>
      </c>
      <c r="U125" s="130">
        <f>ROUND(U123*'Plan - Personalausgaben'!U125,2)</f>
        <v>0</v>
      </c>
      <c r="V125" s="130">
        <f>ROUND(V123*'Plan - Personalausgaben'!V125,2)</f>
        <v>0</v>
      </c>
      <c r="W125" s="130">
        <f>ROUND(W123*'Plan - Personalausgaben'!W125,2)</f>
        <v>0</v>
      </c>
      <c r="X125" s="130">
        <f>ROUND(X123*'Plan - Personalausgaben'!X125,2)</f>
        <v>0</v>
      </c>
      <c r="Y125" s="140">
        <f>ROUND(Y123*'Plan - Personalausgaben'!Y125,2)</f>
        <v>0</v>
      </c>
      <c r="Z125" s="129">
        <f>ROUND(Z123*'Plan - Personalausgaben'!Z125,2)</f>
        <v>0</v>
      </c>
      <c r="AA125" s="130">
        <f>ROUND(AA123*'Plan - Personalausgaben'!AA125,2)</f>
        <v>0</v>
      </c>
      <c r="AB125" s="130">
        <f>ROUND(AB123*'Plan - Personalausgaben'!AB125,2)</f>
        <v>0</v>
      </c>
      <c r="AC125" s="140">
        <f>ROUND(AC123*'Plan - Personalausgaben'!AC125,2)</f>
        <v>0</v>
      </c>
      <c r="AD125" s="129">
        <f>ROUND(AD123*'Plan - Personalausgaben'!AD125,2)</f>
        <v>0</v>
      </c>
      <c r="AE125" s="130">
        <f>ROUND(AE123*'Plan - Personalausgaben'!AE125,2)</f>
        <v>0</v>
      </c>
      <c r="AF125" s="130">
        <f>ROUND(AF123*'Plan - Personalausgaben'!AF125,2)</f>
        <v>0</v>
      </c>
      <c r="AG125" s="140">
        <f>ROUND(AG123*'Plan - Personalausgaben'!AG125,2)</f>
        <v>0</v>
      </c>
      <c r="AH125" s="129">
        <f>ROUND(AH123*'Plan - Personalausgaben'!AH125,2)</f>
        <v>0</v>
      </c>
      <c r="AI125" s="130">
        <f>ROUND(AI123*'Plan - Personalausgaben'!AI125,2)</f>
        <v>0</v>
      </c>
      <c r="AJ125" s="130">
        <f>ROUND(AJ123*'Plan - Personalausgaben'!AJ125,2)</f>
        <v>0</v>
      </c>
      <c r="AK125" s="131">
        <f>ROUND(AK123*'Plan - Personalausgaben'!AK125,2)</f>
        <v>0</v>
      </c>
      <c r="AL125" s="136">
        <f t="shared" si="38"/>
        <v>0</v>
      </c>
      <c r="AM125" s="130">
        <f t="shared" si="39"/>
        <v>0</v>
      </c>
      <c r="AN125" s="130">
        <f t="shared" si="40"/>
        <v>0</v>
      </c>
      <c r="AO125" s="130">
        <f t="shared" si="41"/>
        <v>0</v>
      </c>
      <c r="AP125" s="131">
        <f t="shared" si="42"/>
        <v>0</v>
      </c>
    </row>
    <row r="126" spans="1:42" s="108" customFormat="1" x14ac:dyDescent="0.25">
      <c r="A126" s="124" t="s">
        <v>109</v>
      </c>
      <c r="B126" s="129">
        <f t="shared" ref="B126:AK126" si="49">B123-B124-B125</f>
        <v>0</v>
      </c>
      <c r="C126" s="130">
        <f t="shared" si="49"/>
        <v>0</v>
      </c>
      <c r="D126" s="130">
        <f t="shared" si="49"/>
        <v>0</v>
      </c>
      <c r="E126" s="130">
        <f t="shared" si="49"/>
        <v>0</v>
      </c>
      <c r="F126" s="130">
        <f t="shared" si="49"/>
        <v>0</v>
      </c>
      <c r="G126" s="130">
        <f t="shared" si="49"/>
        <v>0</v>
      </c>
      <c r="H126" s="130">
        <f t="shared" si="49"/>
        <v>0</v>
      </c>
      <c r="I126" s="130">
        <f t="shared" si="49"/>
        <v>0</v>
      </c>
      <c r="J126" s="130">
        <f t="shared" si="49"/>
        <v>0</v>
      </c>
      <c r="K126" s="130">
        <f t="shared" si="49"/>
        <v>0</v>
      </c>
      <c r="L126" s="130">
        <f t="shared" si="49"/>
        <v>0</v>
      </c>
      <c r="M126" s="140">
        <f t="shared" si="49"/>
        <v>0</v>
      </c>
      <c r="N126" s="129">
        <f t="shared" si="49"/>
        <v>0</v>
      </c>
      <c r="O126" s="130">
        <f t="shared" si="49"/>
        <v>0</v>
      </c>
      <c r="P126" s="130">
        <f t="shared" si="49"/>
        <v>0</v>
      </c>
      <c r="Q126" s="130">
        <f t="shared" si="49"/>
        <v>0</v>
      </c>
      <c r="R126" s="130">
        <f t="shared" si="49"/>
        <v>0</v>
      </c>
      <c r="S126" s="130">
        <f t="shared" si="49"/>
        <v>0</v>
      </c>
      <c r="T126" s="130">
        <f t="shared" si="49"/>
        <v>0</v>
      </c>
      <c r="U126" s="130">
        <f t="shared" si="49"/>
        <v>0</v>
      </c>
      <c r="V126" s="130">
        <f t="shared" si="49"/>
        <v>0</v>
      </c>
      <c r="W126" s="130">
        <f t="shared" si="49"/>
        <v>0</v>
      </c>
      <c r="X126" s="130">
        <f t="shared" si="49"/>
        <v>0</v>
      </c>
      <c r="Y126" s="140">
        <f t="shared" si="49"/>
        <v>0</v>
      </c>
      <c r="Z126" s="129">
        <f t="shared" si="49"/>
        <v>0</v>
      </c>
      <c r="AA126" s="130">
        <f t="shared" si="49"/>
        <v>0</v>
      </c>
      <c r="AB126" s="130">
        <f t="shared" si="49"/>
        <v>0</v>
      </c>
      <c r="AC126" s="140">
        <f t="shared" si="49"/>
        <v>0</v>
      </c>
      <c r="AD126" s="129">
        <f t="shared" si="49"/>
        <v>0</v>
      </c>
      <c r="AE126" s="130">
        <f t="shared" si="49"/>
        <v>0</v>
      </c>
      <c r="AF126" s="130">
        <f t="shared" si="49"/>
        <v>0</v>
      </c>
      <c r="AG126" s="140">
        <f t="shared" si="49"/>
        <v>0</v>
      </c>
      <c r="AH126" s="129">
        <f t="shared" si="49"/>
        <v>0</v>
      </c>
      <c r="AI126" s="130">
        <f t="shared" si="49"/>
        <v>0</v>
      </c>
      <c r="AJ126" s="130">
        <f t="shared" si="49"/>
        <v>0</v>
      </c>
      <c r="AK126" s="131">
        <f t="shared" si="49"/>
        <v>0</v>
      </c>
      <c r="AL126" s="136">
        <f t="shared" si="38"/>
        <v>0</v>
      </c>
      <c r="AM126" s="130">
        <f t="shared" si="39"/>
        <v>0</v>
      </c>
      <c r="AN126" s="130">
        <f t="shared" si="40"/>
        <v>0</v>
      </c>
      <c r="AO126" s="130">
        <f t="shared" si="41"/>
        <v>0</v>
      </c>
      <c r="AP126" s="131">
        <f t="shared" si="42"/>
        <v>0</v>
      </c>
    </row>
    <row r="127" spans="1:42" s="108" customFormat="1" x14ac:dyDescent="0.25">
      <c r="A127" s="118" t="s">
        <v>99</v>
      </c>
      <c r="B127" s="119">
        <f>'Plan - Personalausgaben'!B127</f>
        <v>0</v>
      </c>
      <c r="C127" s="120">
        <f>'Plan - Personalausgaben'!C127</f>
        <v>0</v>
      </c>
      <c r="D127" s="120">
        <f>'Plan - Personalausgaben'!D127</f>
        <v>0</v>
      </c>
      <c r="E127" s="120">
        <f>'Plan - Personalausgaben'!E127</f>
        <v>0</v>
      </c>
      <c r="F127" s="120">
        <f>'Plan - Personalausgaben'!F127</f>
        <v>0</v>
      </c>
      <c r="G127" s="120">
        <f>'Plan - Personalausgaben'!G127</f>
        <v>0</v>
      </c>
      <c r="H127" s="120">
        <f>'Plan - Personalausgaben'!H127</f>
        <v>0</v>
      </c>
      <c r="I127" s="120">
        <f>'Plan - Personalausgaben'!I127</f>
        <v>0</v>
      </c>
      <c r="J127" s="120">
        <f>'Plan - Personalausgaben'!J127</f>
        <v>0</v>
      </c>
      <c r="K127" s="120">
        <f>'Plan - Personalausgaben'!K127</f>
        <v>0</v>
      </c>
      <c r="L127" s="120">
        <f>'Plan - Personalausgaben'!L127</f>
        <v>0</v>
      </c>
      <c r="M127" s="122">
        <f>'Plan - Personalausgaben'!M127</f>
        <v>0</v>
      </c>
      <c r="N127" s="119">
        <f>'Plan - Personalausgaben'!N127</f>
        <v>0</v>
      </c>
      <c r="O127" s="120">
        <f>'Plan - Personalausgaben'!O127</f>
        <v>0</v>
      </c>
      <c r="P127" s="120">
        <f>'Plan - Personalausgaben'!P127</f>
        <v>0</v>
      </c>
      <c r="Q127" s="120">
        <f>'Plan - Personalausgaben'!Q127</f>
        <v>0</v>
      </c>
      <c r="R127" s="120">
        <f>'Plan - Personalausgaben'!R127</f>
        <v>0</v>
      </c>
      <c r="S127" s="120">
        <f>'Plan - Personalausgaben'!S127</f>
        <v>0</v>
      </c>
      <c r="T127" s="120">
        <f>'Plan - Personalausgaben'!T127</f>
        <v>0</v>
      </c>
      <c r="U127" s="120">
        <f>'Plan - Personalausgaben'!U127</f>
        <v>0</v>
      </c>
      <c r="V127" s="120">
        <f>'Plan - Personalausgaben'!V127</f>
        <v>0</v>
      </c>
      <c r="W127" s="120">
        <f>'Plan - Personalausgaben'!W127</f>
        <v>0</v>
      </c>
      <c r="X127" s="120">
        <f>'Plan - Personalausgaben'!X127</f>
        <v>0</v>
      </c>
      <c r="Y127" s="122">
        <f>'Plan - Personalausgaben'!Y127</f>
        <v>0</v>
      </c>
      <c r="Z127" s="119">
        <f>'Plan - Personalausgaben'!Z127</f>
        <v>0</v>
      </c>
      <c r="AA127" s="120">
        <f>'Plan - Personalausgaben'!AA127</f>
        <v>0</v>
      </c>
      <c r="AB127" s="120">
        <f>'Plan - Personalausgaben'!AB127</f>
        <v>0</v>
      </c>
      <c r="AC127" s="122">
        <f>'Plan - Personalausgaben'!AC127</f>
        <v>0</v>
      </c>
      <c r="AD127" s="119">
        <f>'Plan - Personalausgaben'!AD127</f>
        <v>0</v>
      </c>
      <c r="AE127" s="120">
        <f>'Plan - Personalausgaben'!AE127</f>
        <v>0</v>
      </c>
      <c r="AF127" s="120">
        <f>'Plan - Personalausgaben'!AF127</f>
        <v>0</v>
      </c>
      <c r="AG127" s="122">
        <f>'Plan - Personalausgaben'!AG127</f>
        <v>0</v>
      </c>
      <c r="AH127" s="119">
        <f>'Plan - Personalausgaben'!AH127</f>
        <v>0</v>
      </c>
      <c r="AI127" s="120">
        <f>'Plan - Personalausgaben'!AI127</f>
        <v>0</v>
      </c>
      <c r="AJ127" s="120">
        <f>'Plan - Personalausgaben'!AJ127</f>
        <v>0</v>
      </c>
      <c r="AK127" s="121">
        <f>'Plan - Personalausgaben'!AK127</f>
        <v>0</v>
      </c>
      <c r="AL127" s="123">
        <f t="shared" si="38"/>
        <v>0</v>
      </c>
      <c r="AM127" s="120">
        <f t="shared" si="39"/>
        <v>0</v>
      </c>
      <c r="AN127" s="120">
        <f t="shared" si="40"/>
        <v>0</v>
      </c>
      <c r="AO127" s="120">
        <f t="shared" si="41"/>
        <v>0</v>
      </c>
      <c r="AP127" s="121">
        <f t="shared" si="42"/>
        <v>0</v>
      </c>
    </row>
    <row r="128" spans="1:42" s="108" customFormat="1" x14ac:dyDescent="0.25">
      <c r="A128" s="124" t="s">
        <v>107</v>
      </c>
      <c r="B128" s="129">
        <f>ROUND(B127*'Plan - Personalausgaben'!B128,2)</f>
        <v>0</v>
      </c>
      <c r="C128" s="130">
        <f>ROUND(C127*'Plan - Personalausgaben'!C128,2)</f>
        <v>0</v>
      </c>
      <c r="D128" s="130">
        <f>ROUND(D127*'Plan - Personalausgaben'!D128,2)</f>
        <v>0</v>
      </c>
      <c r="E128" s="130">
        <f>ROUND(E127*'Plan - Personalausgaben'!E128,2)</f>
        <v>0</v>
      </c>
      <c r="F128" s="130">
        <f>ROUND(F127*'Plan - Personalausgaben'!F128,2)</f>
        <v>0</v>
      </c>
      <c r="G128" s="130">
        <f>ROUND(G127*'Plan - Personalausgaben'!G128,2)</f>
        <v>0</v>
      </c>
      <c r="H128" s="130">
        <f>ROUND(H127*'Plan - Personalausgaben'!H128,2)</f>
        <v>0</v>
      </c>
      <c r="I128" s="130">
        <f>ROUND(I127*'Plan - Personalausgaben'!I128,2)</f>
        <v>0</v>
      </c>
      <c r="J128" s="130">
        <f>ROUND(J127*'Plan - Personalausgaben'!J128,2)</f>
        <v>0</v>
      </c>
      <c r="K128" s="130">
        <f>ROUND(K127*'Plan - Personalausgaben'!K128,2)</f>
        <v>0</v>
      </c>
      <c r="L128" s="130">
        <f>ROUND(L127*'Plan - Personalausgaben'!L128,2)</f>
        <v>0</v>
      </c>
      <c r="M128" s="140">
        <f>ROUND(M127*'Plan - Personalausgaben'!M128,2)</f>
        <v>0</v>
      </c>
      <c r="N128" s="129">
        <f>ROUND(N127*'Plan - Personalausgaben'!N128,2)</f>
        <v>0</v>
      </c>
      <c r="O128" s="130">
        <f>ROUND(O127*'Plan - Personalausgaben'!O128,2)</f>
        <v>0</v>
      </c>
      <c r="P128" s="130">
        <f>ROUND(P127*'Plan - Personalausgaben'!P128,2)</f>
        <v>0</v>
      </c>
      <c r="Q128" s="130">
        <f>ROUND(Q127*'Plan - Personalausgaben'!Q128,2)</f>
        <v>0</v>
      </c>
      <c r="R128" s="130">
        <f>ROUND(R127*'Plan - Personalausgaben'!R128,2)</f>
        <v>0</v>
      </c>
      <c r="S128" s="130">
        <f>ROUND(S127*'Plan - Personalausgaben'!S128,2)</f>
        <v>0</v>
      </c>
      <c r="T128" s="130">
        <f>ROUND(T127*'Plan - Personalausgaben'!T128,2)</f>
        <v>0</v>
      </c>
      <c r="U128" s="130">
        <f>ROUND(U127*'Plan - Personalausgaben'!U128,2)</f>
        <v>0</v>
      </c>
      <c r="V128" s="130">
        <f>ROUND(V127*'Plan - Personalausgaben'!V128,2)</f>
        <v>0</v>
      </c>
      <c r="W128" s="130">
        <f>ROUND(W127*'Plan - Personalausgaben'!W128,2)</f>
        <v>0</v>
      </c>
      <c r="X128" s="130">
        <f>ROUND(X127*'Plan - Personalausgaben'!X128,2)</f>
        <v>0</v>
      </c>
      <c r="Y128" s="140">
        <f>ROUND(Y127*'Plan - Personalausgaben'!Y128,2)</f>
        <v>0</v>
      </c>
      <c r="Z128" s="129">
        <f>ROUND(Z127*'Plan - Personalausgaben'!Z128,2)</f>
        <v>0</v>
      </c>
      <c r="AA128" s="130">
        <f>ROUND(AA127*'Plan - Personalausgaben'!AA128,2)</f>
        <v>0</v>
      </c>
      <c r="AB128" s="130">
        <f>ROUND(AB127*'Plan - Personalausgaben'!AB128,2)</f>
        <v>0</v>
      </c>
      <c r="AC128" s="140">
        <f>ROUND(AC127*'Plan - Personalausgaben'!AC128,2)</f>
        <v>0</v>
      </c>
      <c r="AD128" s="129">
        <f>ROUND(AD127*'Plan - Personalausgaben'!AD128,2)</f>
        <v>0</v>
      </c>
      <c r="AE128" s="130">
        <f>ROUND(AE127*'Plan - Personalausgaben'!AE128,2)</f>
        <v>0</v>
      </c>
      <c r="AF128" s="130">
        <f>ROUND(AF127*'Plan - Personalausgaben'!AF128,2)</f>
        <v>0</v>
      </c>
      <c r="AG128" s="140">
        <f>ROUND(AG127*'Plan - Personalausgaben'!AG128,2)</f>
        <v>0</v>
      </c>
      <c r="AH128" s="129">
        <f>ROUND(AH127*'Plan - Personalausgaben'!AH128,2)</f>
        <v>0</v>
      </c>
      <c r="AI128" s="130">
        <f>ROUND(AI127*'Plan - Personalausgaben'!AI128,2)</f>
        <v>0</v>
      </c>
      <c r="AJ128" s="130">
        <f>ROUND(AJ127*'Plan - Personalausgaben'!AJ128,2)</f>
        <v>0</v>
      </c>
      <c r="AK128" s="131">
        <f>ROUND(AK127*'Plan - Personalausgaben'!AK128,2)</f>
        <v>0</v>
      </c>
      <c r="AL128" s="136">
        <f t="shared" si="38"/>
        <v>0</v>
      </c>
      <c r="AM128" s="130">
        <f t="shared" si="39"/>
        <v>0</v>
      </c>
      <c r="AN128" s="130">
        <f t="shared" si="40"/>
        <v>0</v>
      </c>
      <c r="AO128" s="130">
        <f t="shared" si="41"/>
        <v>0</v>
      </c>
      <c r="AP128" s="131">
        <f t="shared" si="42"/>
        <v>0</v>
      </c>
    </row>
    <row r="129" spans="1:42" s="108" customFormat="1" x14ac:dyDescent="0.25">
      <c r="A129" s="124" t="s">
        <v>108</v>
      </c>
      <c r="B129" s="129">
        <f>ROUND(B127*'Plan - Personalausgaben'!B129,2)</f>
        <v>0</v>
      </c>
      <c r="C129" s="130">
        <f>ROUND(C127*'Plan - Personalausgaben'!C129,2)</f>
        <v>0</v>
      </c>
      <c r="D129" s="130">
        <f>ROUND(D127*'Plan - Personalausgaben'!D129,2)</f>
        <v>0</v>
      </c>
      <c r="E129" s="130">
        <f>ROUND(E127*'Plan - Personalausgaben'!E129,2)</f>
        <v>0</v>
      </c>
      <c r="F129" s="130">
        <f>ROUND(F127*'Plan - Personalausgaben'!F129,2)</f>
        <v>0</v>
      </c>
      <c r="G129" s="130">
        <f>ROUND(G127*'Plan - Personalausgaben'!G129,2)</f>
        <v>0</v>
      </c>
      <c r="H129" s="130">
        <f>ROUND(H127*'Plan - Personalausgaben'!H129,2)</f>
        <v>0</v>
      </c>
      <c r="I129" s="130">
        <f>ROUND(I127*'Plan - Personalausgaben'!I129,2)</f>
        <v>0</v>
      </c>
      <c r="J129" s="130">
        <f>ROUND(J127*'Plan - Personalausgaben'!J129,2)</f>
        <v>0</v>
      </c>
      <c r="K129" s="130">
        <f>ROUND(K127*'Plan - Personalausgaben'!K129,2)</f>
        <v>0</v>
      </c>
      <c r="L129" s="130">
        <f>ROUND(L127*'Plan - Personalausgaben'!L129,2)</f>
        <v>0</v>
      </c>
      <c r="M129" s="140">
        <f>ROUND(M127*'Plan - Personalausgaben'!M129,2)</f>
        <v>0</v>
      </c>
      <c r="N129" s="129">
        <f>ROUND(N127*'Plan - Personalausgaben'!N129,2)</f>
        <v>0</v>
      </c>
      <c r="O129" s="130">
        <f>ROUND(O127*'Plan - Personalausgaben'!O129,2)</f>
        <v>0</v>
      </c>
      <c r="P129" s="130">
        <f>ROUND(P127*'Plan - Personalausgaben'!P129,2)</f>
        <v>0</v>
      </c>
      <c r="Q129" s="130">
        <f>ROUND(Q127*'Plan - Personalausgaben'!Q129,2)</f>
        <v>0</v>
      </c>
      <c r="R129" s="130">
        <f>ROUND(R127*'Plan - Personalausgaben'!R129,2)</f>
        <v>0</v>
      </c>
      <c r="S129" s="130">
        <f>ROUND(S127*'Plan - Personalausgaben'!S129,2)</f>
        <v>0</v>
      </c>
      <c r="T129" s="130">
        <f>ROUND(T127*'Plan - Personalausgaben'!T129,2)</f>
        <v>0</v>
      </c>
      <c r="U129" s="130">
        <f>ROUND(U127*'Plan - Personalausgaben'!U129,2)</f>
        <v>0</v>
      </c>
      <c r="V129" s="130">
        <f>ROUND(V127*'Plan - Personalausgaben'!V129,2)</f>
        <v>0</v>
      </c>
      <c r="W129" s="130">
        <f>ROUND(W127*'Plan - Personalausgaben'!W129,2)</f>
        <v>0</v>
      </c>
      <c r="X129" s="130">
        <f>ROUND(X127*'Plan - Personalausgaben'!X129,2)</f>
        <v>0</v>
      </c>
      <c r="Y129" s="140">
        <f>ROUND(Y127*'Plan - Personalausgaben'!Y129,2)</f>
        <v>0</v>
      </c>
      <c r="Z129" s="129">
        <f>ROUND(Z127*'Plan - Personalausgaben'!Z129,2)</f>
        <v>0</v>
      </c>
      <c r="AA129" s="130">
        <f>ROUND(AA127*'Plan - Personalausgaben'!AA129,2)</f>
        <v>0</v>
      </c>
      <c r="AB129" s="130">
        <f>ROUND(AB127*'Plan - Personalausgaben'!AB129,2)</f>
        <v>0</v>
      </c>
      <c r="AC129" s="140">
        <f>ROUND(AC127*'Plan - Personalausgaben'!AC129,2)</f>
        <v>0</v>
      </c>
      <c r="AD129" s="129">
        <f>ROUND(AD127*'Plan - Personalausgaben'!AD129,2)</f>
        <v>0</v>
      </c>
      <c r="AE129" s="130">
        <f>ROUND(AE127*'Plan - Personalausgaben'!AE129,2)</f>
        <v>0</v>
      </c>
      <c r="AF129" s="130">
        <f>ROUND(AF127*'Plan - Personalausgaben'!AF129,2)</f>
        <v>0</v>
      </c>
      <c r="AG129" s="140">
        <f>ROUND(AG127*'Plan - Personalausgaben'!AG129,2)</f>
        <v>0</v>
      </c>
      <c r="AH129" s="129">
        <f>ROUND(AH127*'Plan - Personalausgaben'!AH129,2)</f>
        <v>0</v>
      </c>
      <c r="AI129" s="130">
        <f>ROUND(AI127*'Plan - Personalausgaben'!AI129,2)</f>
        <v>0</v>
      </c>
      <c r="AJ129" s="130">
        <f>ROUND(AJ127*'Plan - Personalausgaben'!AJ129,2)</f>
        <v>0</v>
      </c>
      <c r="AK129" s="131">
        <f>ROUND(AK127*'Plan - Personalausgaben'!AK129,2)</f>
        <v>0</v>
      </c>
      <c r="AL129" s="136">
        <f t="shared" si="38"/>
        <v>0</v>
      </c>
      <c r="AM129" s="130">
        <f t="shared" si="39"/>
        <v>0</v>
      </c>
      <c r="AN129" s="130">
        <f t="shared" si="40"/>
        <v>0</v>
      </c>
      <c r="AO129" s="130">
        <f t="shared" si="41"/>
        <v>0</v>
      </c>
      <c r="AP129" s="131">
        <f t="shared" si="42"/>
        <v>0</v>
      </c>
    </row>
    <row r="130" spans="1:42" s="108" customFormat="1" x14ac:dyDescent="0.25">
      <c r="A130" s="124" t="s">
        <v>109</v>
      </c>
      <c r="B130" s="129">
        <f t="shared" ref="B130:AK130" si="50">B127-B128-B129</f>
        <v>0</v>
      </c>
      <c r="C130" s="130">
        <f t="shared" si="50"/>
        <v>0</v>
      </c>
      <c r="D130" s="130">
        <f t="shared" si="50"/>
        <v>0</v>
      </c>
      <c r="E130" s="130">
        <f t="shared" si="50"/>
        <v>0</v>
      </c>
      <c r="F130" s="130">
        <f t="shared" si="50"/>
        <v>0</v>
      </c>
      <c r="G130" s="130">
        <f t="shared" si="50"/>
        <v>0</v>
      </c>
      <c r="H130" s="130">
        <f t="shared" si="50"/>
        <v>0</v>
      </c>
      <c r="I130" s="130">
        <f t="shared" si="50"/>
        <v>0</v>
      </c>
      <c r="J130" s="130">
        <f t="shared" si="50"/>
        <v>0</v>
      </c>
      <c r="K130" s="130">
        <f t="shared" si="50"/>
        <v>0</v>
      </c>
      <c r="L130" s="130">
        <f t="shared" si="50"/>
        <v>0</v>
      </c>
      <c r="M130" s="140">
        <f t="shared" si="50"/>
        <v>0</v>
      </c>
      <c r="N130" s="129">
        <f t="shared" si="50"/>
        <v>0</v>
      </c>
      <c r="O130" s="130">
        <f t="shared" si="50"/>
        <v>0</v>
      </c>
      <c r="P130" s="130">
        <f t="shared" si="50"/>
        <v>0</v>
      </c>
      <c r="Q130" s="130">
        <f t="shared" si="50"/>
        <v>0</v>
      </c>
      <c r="R130" s="130">
        <f t="shared" si="50"/>
        <v>0</v>
      </c>
      <c r="S130" s="130">
        <f t="shared" si="50"/>
        <v>0</v>
      </c>
      <c r="T130" s="130">
        <f t="shared" si="50"/>
        <v>0</v>
      </c>
      <c r="U130" s="130">
        <f t="shared" si="50"/>
        <v>0</v>
      </c>
      <c r="V130" s="130">
        <f t="shared" si="50"/>
        <v>0</v>
      </c>
      <c r="W130" s="130">
        <f t="shared" si="50"/>
        <v>0</v>
      </c>
      <c r="X130" s="130">
        <f t="shared" si="50"/>
        <v>0</v>
      </c>
      <c r="Y130" s="140">
        <f t="shared" si="50"/>
        <v>0</v>
      </c>
      <c r="Z130" s="129">
        <f t="shared" si="50"/>
        <v>0</v>
      </c>
      <c r="AA130" s="130">
        <f t="shared" si="50"/>
        <v>0</v>
      </c>
      <c r="AB130" s="130">
        <f t="shared" si="50"/>
        <v>0</v>
      </c>
      <c r="AC130" s="140">
        <f t="shared" si="50"/>
        <v>0</v>
      </c>
      <c r="AD130" s="129">
        <f t="shared" si="50"/>
        <v>0</v>
      </c>
      <c r="AE130" s="130">
        <f t="shared" si="50"/>
        <v>0</v>
      </c>
      <c r="AF130" s="130">
        <f t="shared" si="50"/>
        <v>0</v>
      </c>
      <c r="AG130" s="140">
        <f t="shared" si="50"/>
        <v>0</v>
      </c>
      <c r="AH130" s="129">
        <f t="shared" si="50"/>
        <v>0</v>
      </c>
      <c r="AI130" s="130">
        <f t="shared" si="50"/>
        <v>0</v>
      </c>
      <c r="AJ130" s="130">
        <f t="shared" si="50"/>
        <v>0</v>
      </c>
      <c r="AK130" s="131">
        <f t="shared" si="50"/>
        <v>0</v>
      </c>
      <c r="AL130" s="136">
        <f t="shared" si="38"/>
        <v>0</v>
      </c>
      <c r="AM130" s="130">
        <f t="shared" si="39"/>
        <v>0</v>
      </c>
      <c r="AN130" s="130">
        <f t="shared" si="40"/>
        <v>0</v>
      </c>
      <c r="AO130" s="130">
        <f t="shared" si="41"/>
        <v>0</v>
      </c>
      <c r="AP130" s="131">
        <f t="shared" si="42"/>
        <v>0</v>
      </c>
    </row>
    <row r="131" spans="1:42" s="108" customFormat="1" x14ac:dyDescent="0.25">
      <c r="A131" s="118" t="s">
        <v>99</v>
      </c>
      <c r="B131" s="119">
        <f>'Plan - Personalausgaben'!B131</f>
        <v>0</v>
      </c>
      <c r="C131" s="120">
        <f>'Plan - Personalausgaben'!C131</f>
        <v>0</v>
      </c>
      <c r="D131" s="120">
        <f>'Plan - Personalausgaben'!D131</f>
        <v>0</v>
      </c>
      <c r="E131" s="120">
        <f>'Plan - Personalausgaben'!E131</f>
        <v>0</v>
      </c>
      <c r="F131" s="120">
        <f>'Plan - Personalausgaben'!F131</f>
        <v>0</v>
      </c>
      <c r="G131" s="120">
        <f>'Plan - Personalausgaben'!G131</f>
        <v>0</v>
      </c>
      <c r="H131" s="120">
        <f>'Plan - Personalausgaben'!H131</f>
        <v>0</v>
      </c>
      <c r="I131" s="120">
        <f>'Plan - Personalausgaben'!I131</f>
        <v>0</v>
      </c>
      <c r="J131" s="120">
        <f>'Plan - Personalausgaben'!J131</f>
        <v>0</v>
      </c>
      <c r="K131" s="120">
        <f>'Plan - Personalausgaben'!K131</f>
        <v>0</v>
      </c>
      <c r="L131" s="120">
        <f>'Plan - Personalausgaben'!L131</f>
        <v>0</v>
      </c>
      <c r="M131" s="122">
        <f>'Plan - Personalausgaben'!M131</f>
        <v>0</v>
      </c>
      <c r="N131" s="119">
        <f>'Plan - Personalausgaben'!N131</f>
        <v>0</v>
      </c>
      <c r="O131" s="120">
        <f>'Plan - Personalausgaben'!O131</f>
        <v>0</v>
      </c>
      <c r="P131" s="120">
        <f>'Plan - Personalausgaben'!P131</f>
        <v>0</v>
      </c>
      <c r="Q131" s="120">
        <f>'Plan - Personalausgaben'!Q131</f>
        <v>0</v>
      </c>
      <c r="R131" s="120">
        <f>'Plan - Personalausgaben'!R131</f>
        <v>0</v>
      </c>
      <c r="S131" s="120">
        <f>'Plan - Personalausgaben'!S131</f>
        <v>0</v>
      </c>
      <c r="T131" s="120">
        <f>'Plan - Personalausgaben'!T131</f>
        <v>0</v>
      </c>
      <c r="U131" s="120">
        <f>'Plan - Personalausgaben'!U131</f>
        <v>0</v>
      </c>
      <c r="V131" s="120">
        <f>'Plan - Personalausgaben'!V131</f>
        <v>0</v>
      </c>
      <c r="W131" s="120">
        <f>'Plan - Personalausgaben'!W131</f>
        <v>0</v>
      </c>
      <c r="X131" s="120">
        <f>'Plan - Personalausgaben'!X131</f>
        <v>0</v>
      </c>
      <c r="Y131" s="122">
        <f>'Plan - Personalausgaben'!Y131</f>
        <v>0</v>
      </c>
      <c r="Z131" s="119">
        <f>'Plan - Personalausgaben'!Z131</f>
        <v>0</v>
      </c>
      <c r="AA131" s="120">
        <f>'Plan - Personalausgaben'!AA131</f>
        <v>0</v>
      </c>
      <c r="AB131" s="120">
        <f>'Plan - Personalausgaben'!AB131</f>
        <v>0</v>
      </c>
      <c r="AC131" s="122">
        <f>'Plan - Personalausgaben'!AC131</f>
        <v>0</v>
      </c>
      <c r="AD131" s="119">
        <f>'Plan - Personalausgaben'!AD131</f>
        <v>0</v>
      </c>
      <c r="AE131" s="120">
        <f>'Plan - Personalausgaben'!AE131</f>
        <v>0</v>
      </c>
      <c r="AF131" s="120">
        <f>'Plan - Personalausgaben'!AF131</f>
        <v>0</v>
      </c>
      <c r="AG131" s="122">
        <f>'Plan - Personalausgaben'!AG131</f>
        <v>0</v>
      </c>
      <c r="AH131" s="119">
        <f>'Plan - Personalausgaben'!AH131</f>
        <v>0</v>
      </c>
      <c r="AI131" s="120">
        <f>'Plan - Personalausgaben'!AI131</f>
        <v>0</v>
      </c>
      <c r="AJ131" s="120">
        <f>'Plan - Personalausgaben'!AJ131</f>
        <v>0</v>
      </c>
      <c r="AK131" s="121">
        <f>'Plan - Personalausgaben'!AK131</f>
        <v>0</v>
      </c>
      <c r="AL131" s="123">
        <f t="shared" si="38"/>
        <v>0</v>
      </c>
      <c r="AM131" s="120">
        <f t="shared" si="39"/>
        <v>0</v>
      </c>
      <c r="AN131" s="120">
        <f t="shared" si="40"/>
        <v>0</v>
      </c>
      <c r="AO131" s="120">
        <f t="shared" si="41"/>
        <v>0</v>
      </c>
      <c r="AP131" s="121">
        <f t="shared" si="42"/>
        <v>0</v>
      </c>
    </row>
    <row r="132" spans="1:42" s="108" customFormat="1" x14ac:dyDescent="0.25">
      <c r="A132" s="124" t="s">
        <v>107</v>
      </c>
      <c r="B132" s="129">
        <f>ROUND(B131*'Plan - Personalausgaben'!B132,2)</f>
        <v>0</v>
      </c>
      <c r="C132" s="130">
        <f>ROUND(C131*'Plan - Personalausgaben'!C132,2)</f>
        <v>0</v>
      </c>
      <c r="D132" s="130">
        <f>ROUND(D131*'Plan - Personalausgaben'!D132,2)</f>
        <v>0</v>
      </c>
      <c r="E132" s="130">
        <f>ROUND(E131*'Plan - Personalausgaben'!E132,2)</f>
        <v>0</v>
      </c>
      <c r="F132" s="130">
        <f>ROUND(F131*'Plan - Personalausgaben'!F132,2)</f>
        <v>0</v>
      </c>
      <c r="G132" s="130">
        <f>ROUND(G131*'Plan - Personalausgaben'!G132,2)</f>
        <v>0</v>
      </c>
      <c r="H132" s="130">
        <f>ROUND(H131*'Plan - Personalausgaben'!H132,2)</f>
        <v>0</v>
      </c>
      <c r="I132" s="130">
        <f>ROUND(I131*'Plan - Personalausgaben'!I132,2)</f>
        <v>0</v>
      </c>
      <c r="J132" s="130">
        <f>ROUND(J131*'Plan - Personalausgaben'!J132,2)</f>
        <v>0</v>
      </c>
      <c r="K132" s="130">
        <f>ROUND(K131*'Plan - Personalausgaben'!K132,2)</f>
        <v>0</v>
      </c>
      <c r="L132" s="130">
        <f>ROUND(L131*'Plan - Personalausgaben'!L132,2)</f>
        <v>0</v>
      </c>
      <c r="M132" s="140">
        <f>ROUND(M131*'Plan - Personalausgaben'!M132,2)</f>
        <v>0</v>
      </c>
      <c r="N132" s="129">
        <f>ROUND(N131*'Plan - Personalausgaben'!N132,2)</f>
        <v>0</v>
      </c>
      <c r="O132" s="130">
        <f>ROUND(O131*'Plan - Personalausgaben'!O132,2)</f>
        <v>0</v>
      </c>
      <c r="P132" s="130">
        <f>ROUND(P131*'Plan - Personalausgaben'!P132,2)</f>
        <v>0</v>
      </c>
      <c r="Q132" s="130">
        <f>ROUND(Q131*'Plan - Personalausgaben'!Q132,2)</f>
        <v>0</v>
      </c>
      <c r="R132" s="130">
        <f>ROUND(R131*'Plan - Personalausgaben'!R132,2)</f>
        <v>0</v>
      </c>
      <c r="S132" s="130">
        <f>ROUND(S131*'Plan - Personalausgaben'!S132,2)</f>
        <v>0</v>
      </c>
      <c r="T132" s="130">
        <f>ROUND(T131*'Plan - Personalausgaben'!T132,2)</f>
        <v>0</v>
      </c>
      <c r="U132" s="130">
        <f>ROUND(U131*'Plan - Personalausgaben'!U132,2)</f>
        <v>0</v>
      </c>
      <c r="V132" s="130">
        <f>ROUND(V131*'Plan - Personalausgaben'!V132,2)</f>
        <v>0</v>
      </c>
      <c r="W132" s="130">
        <f>ROUND(W131*'Plan - Personalausgaben'!W132,2)</f>
        <v>0</v>
      </c>
      <c r="X132" s="130">
        <f>ROUND(X131*'Plan - Personalausgaben'!X132,2)</f>
        <v>0</v>
      </c>
      <c r="Y132" s="140">
        <f>ROUND(Y131*'Plan - Personalausgaben'!Y132,2)</f>
        <v>0</v>
      </c>
      <c r="Z132" s="129">
        <f>ROUND(Z131*'Plan - Personalausgaben'!Z132,2)</f>
        <v>0</v>
      </c>
      <c r="AA132" s="130">
        <f>ROUND(AA131*'Plan - Personalausgaben'!AA132,2)</f>
        <v>0</v>
      </c>
      <c r="AB132" s="130">
        <f>ROUND(AB131*'Plan - Personalausgaben'!AB132,2)</f>
        <v>0</v>
      </c>
      <c r="AC132" s="140">
        <f>ROUND(AC131*'Plan - Personalausgaben'!AC132,2)</f>
        <v>0</v>
      </c>
      <c r="AD132" s="129">
        <f>ROUND(AD131*'Plan - Personalausgaben'!AD132,2)</f>
        <v>0</v>
      </c>
      <c r="AE132" s="130">
        <f>ROUND(AE131*'Plan - Personalausgaben'!AE132,2)</f>
        <v>0</v>
      </c>
      <c r="AF132" s="130">
        <f>ROUND(AF131*'Plan - Personalausgaben'!AF132,2)</f>
        <v>0</v>
      </c>
      <c r="AG132" s="140">
        <f>ROUND(AG131*'Plan - Personalausgaben'!AG132,2)</f>
        <v>0</v>
      </c>
      <c r="AH132" s="129">
        <f>ROUND(AH131*'Plan - Personalausgaben'!AH132,2)</f>
        <v>0</v>
      </c>
      <c r="AI132" s="130">
        <f>ROUND(AI131*'Plan - Personalausgaben'!AI132,2)</f>
        <v>0</v>
      </c>
      <c r="AJ132" s="130">
        <f>ROUND(AJ131*'Plan - Personalausgaben'!AJ132,2)</f>
        <v>0</v>
      </c>
      <c r="AK132" s="131">
        <f>ROUND(AK131*'Plan - Personalausgaben'!AK132,2)</f>
        <v>0</v>
      </c>
      <c r="AL132" s="136">
        <f t="shared" si="38"/>
        <v>0</v>
      </c>
      <c r="AM132" s="130">
        <f t="shared" si="39"/>
        <v>0</v>
      </c>
      <c r="AN132" s="130">
        <f t="shared" si="40"/>
        <v>0</v>
      </c>
      <c r="AO132" s="130">
        <f t="shared" si="41"/>
        <v>0</v>
      </c>
      <c r="AP132" s="131">
        <f t="shared" si="42"/>
        <v>0</v>
      </c>
    </row>
    <row r="133" spans="1:42" s="108" customFormat="1" x14ac:dyDescent="0.25">
      <c r="A133" s="124" t="s">
        <v>108</v>
      </c>
      <c r="B133" s="129">
        <f>ROUND(B131*'Plan - Personalausgaben'!B133,2)</f>
        <v>0</v>
      </c>
      <c r="C133" s="130">
        <f>ROUND(C131*'Plan - Personalausgaben'!C133,2)</f>
        <v>0</v>
      </c>
      <c r="D133" s="130">
        <f>ROUND(D131*'Plan - Personalausgaben'!D133,2)</f>
        <v>0</v>
      </c>
      <c r="E133" s="130">
        <f>ROUND(E131*'Plan - Personalausgaben'!E133,2)</f>
        <v>0</v>
      </c>
      <c r="F133" s="130">
        <f>ROUND(F131*'Plan - Personalausgaben'!F133,2)</f>
        <v>0</v>
      </c>
      <c r="G133" s="130">
        <f>ROUND(G131*'Plan - Personalausgaben'!G133,2)</f>
        <v>0</v>
      </c>
      <c r="H133" s="130">
        <f>ROUND(H131*'Plan - Personalausgaben'!H133,2)</f>
        <v>0</v>
      </c>
      <c r="I133" s="130">
        <f>ROUND(I131*'Plan - Personalausgaben'!I133,2)</f>
        <v>0</v>
      </c>
      <c r="J133" s="130">
        <f>ROUND(J131*'Plan - Personalausgaben'!J133,2)</f>
        <v>0</v>
      </c>
      <c r="K133" s="130">
        <f>ROUND(K131*'Plan - Personalausgaben'!K133,2)</f>
        <v>0</v>
      </c>
      <c r="L133" s="130">
        <f>ROUND(L131*'Plan - Personalausgaben'!L133,2)</f>
        <v>0</v>
      </c>
      <c r="M133" s="140">
        <f>ROUND(M131*'Plan - Personalausgaben'!M133,2)</f>
        <v>0</v>
      </c>
      <c r="N133" s="129">
        <f>ROUND(N131*'Plan - Personalausgaben'!N133,2)</f>
        <v>0</v>
      </c>
      <c r="O133" s="130">
        <f>ROUND(O131*'Plan - Personalausgaben'!O133,2)</f>
        <v>0</v>
      </c>
      <c r="P133" s="130">
        <f>ROUND(P131*'Plan - Personalausgaben'!P133,2)</f>
        <v>0</v>
      </c>
      <c r="Q133" s="130">
        <f>ROUND(Q131*'Plan - Personalausgaben'!Q133,2)</f>
        <v>0</v>
      </c>
      <c r="R133" s="130">
        <f>ROUND(R131*'Plan - Personalausgaben'!R133,2)</f>
        <v>0</v>
      </c>
      <c r="S133" s="130">
        <f>ROUND(S131*'Plan - Personalausgaben'!S133,2)</f>
        <v>0</v>
      </c>
      <c r="T133" s="130">
        <f>ROUND(T131*'Plan - Personalausgaben'!T133,2)</f>
        <v>0</v>
      </c>
      <c r="U133" s="130">
        <f>ROUND(U131*'Plan - Personalausgaben'!U133,2)</f>
        <v>0</v>
      </c>
      <c r="V133" s="130">
        <f>ROUND(V131*'Plan - Personalausgaben'!V133,2)</f>
        <v>0</v>
      </c>
      <c r="W133" s="130">
        <f>ROUND(W131*'Plan - Personalausgaben'!W133,2)</f>
        <v>0</v>
      </c>
      <c r="X133" s="130">
        <f>ROUND(X131*'Plan - Personalausgaben'!X133,2)</f>
        <v>0</v>
      </c>
      <c r="Y133" s="140">
        <f>ROUND(Y131*'Plan - Personalausgaben'!Y133,2)</f>
        <v>0</v>
      </c>
      <c r="Z133" s="129">
        <f>ROUND(Z131*'Plan - Personalausgaben'!Z133,2)</f>
        <v>0</v>
      </c>
      <c r="AA133" s="130">
        <f>ROUND(AA131*'Plan - Personalausgaben'!AA133,2)</f>
        <v>0</v>
      </c>
      <c r="AB133" s="130">
        <f>ROUND(AB131*'Plan - Personalausgaben'!AB133,2)</f>
        <v>0</v>
      </c>
      <c r="AC133" s="140">
        <f>ROUND(AC131*'Plan - Personalausgaben'!AC133,2)</f>
        <v>0</v>
      </c>
      <c r="AD133" s="129">
        <f>ROUND(AD131*'Plan - Personalausgaben'!AD133,2)</f>
        <v>0</v>
      </c>
      <c r="AE133" s="130">
        <f>ROUND(AE131*'Plan - Personalausgaben'!AE133,2)</f>
        <v>0</v>
      </c>
      <c r="AF133" s="130">
        <f>ROUND(AF131*'Plan - Personalausgaben'!AF133,2)</f>
        <v>0</v>
      </c>
      <c r="AG133" s="140">
        <f>ROUND(AG131*'Plan - Personalausgaben'!AG133,2)</f>
        <v>0</v>
      </c>
      <c r="AH133" s="129">
        <f>ROUND(AH131*'Plan - Personalausgaben'!AH133,2)</f>
        <v>0</v>
      </c>
      <c r="AI133" s="130">
        <f>ROUND(AI131*'Plan - Personalausgaben'!AI133,2)</f>
        <v>0</v>
      </c>
      <c r="AJ133" s="130">
        <f>ROUND(AJ131*'Plan - Personalausgaben'!AJ133,2)</f>
        <v>0</v>
      </c>
      <c r="AK133" s="131">
        <f>ROUND(AK131*'Plan - Personalausgaben'!AK133,2)</f>
        <v>0</v>
      </c>
      <c r="AL133" s="136">
        <f t="shared" si="38"/>
        <v>0</v>
      </c>
      <c r="AM133" s="130">
        <f t="shared" si="39"/>
        <v>0</v>
      </c>
      <c r="AN133" s="130">
        <f t="shared" si="40"/>
        <v>0</v>
      </c>
      <c r="AO133" s="130">
        <f t="shared" si="41"/>
        <v>0</v>
      </c>
      <c r="AP133" s="131">
        <f t="shared" si="42"/>
        <v>0</v>
      </c>
    </row>
    <row r="134" spans="1:42" s="108" customFormat="1" x14ac:dyDescent="0.25">
      <c r="A134" s="124" t="s">
        <v>109</v>
      </c>
      <c r="B134" s="129">
        <f t="shared" ref="B134:AK134" si="51">B131-B132-B133</f>
        <v>0</v>
      </c>
      <c r="C134" s="130">
        <f t="shared" si="51"/>
        <v>0</v>
      </c>
      <c r="D134" s="130">
        <f t="shared" si="51"/>
        <v>0</v>
      </c>
      <c r="E134" s="130">
        <f t="shared" si="51"/>
        <v>0</v>
      </c>
      <c r="F134" s="130">
        <f t="shared" si="51"/>
        <v>0</v>
      </c>
      <c r="G134" s="130">
        <f t="shared" si="51"/>
        <v>0</v>
      </c>
      <c r="H134" s="130">
        <f t="shared" si="51"/>
        <v>0</v>
      </c>
      <c r="I134" s="130">
        <f t="shared" si="51"/>
        <v>0</v>
      </c>
      <c r="J134" s="130">
        <f t="shared" si="51"/>
        <v>0</v>
      </c>
      <c r="K134" s="130">
        <f t="shared" si="51"/>
        <v>0</v>
      </c>
      <c r="L134" s="130">
        <f t="shared" si="51"/>
        <v>0</v>
      </c>
      <c r="M134" s="140">
        <f t="shared" si="51"/>
        <v>0</v>
      </c>
      <c r="N134" s="129">
        <f t="shared" si="51"/>
        <v>0</v>
      </c>
      <c r="O134" s="130">
        <f t="shared" si="51"/>
        <v>0</v>
      </c>
      <c r="P134" s="130">
        <f t="shared" si="51"/>
        <v>0</v>
      </c>
      <c r="Q134" s="130">
        <f t="shared" si="51"/>
        <v>0</v>
      </c>
      <c r="R134" s="130">
        <f t="shared" si="51"/>
        <v>0</v>
      </c>
      <c r="S134" s="130">
        <f t="shared" si="51"/>
        <v>0</v>
      </c>
      <c r="T134" s="130">
        <f t="shared" si="51"/>
        <v>0</v>
      </c>
      <c r="U134" s="130">
        <f t="shared" si="51"/>
        <v>0</v>
      </c>
      <c r="V134" s="130">
        <f t="shared" si="51"/>
        <v>0</v>
      </c>
      <c r="W134" s="130">
        <f t="shared" si="51"/>
        <v>0</v>
      </c>
      <c r="X134" s="130">
        <f t="shared" si="51"/>
        <v>0</v>
      </c>
      <c r="Y134" s="140">
        <f t="shared" si="51"/>
        <v>0</v>
      </c>
      <c r="Z134" s="129">
        <f t="shared" si="51"/>
        <v>0</v>
      </c>
      <c r="AA134" s="130">
        <f t="shared" si="51"/>
        <v>0</v>
      </c>
      <c r="AB134" s="130">
        <f t="shared" si="51"/>
        <v>0</v>
      </c>
      <c r="AC134" s="140">
        <f t="shared" si="51"/>
        <v>0</v>
      </c>
      <c r="AD134" s="129">
        <f t="shared" si="51"/>
        <v>0</v>
      </c>
      <c r="AE134" s="130">
        <f t="shared" si="51"/>
        <v>0</v>
      </c>
      <c r="AF134" s="130">
        <f t="shared" si="51"/>
        <v>0</v>
      </c>
      <c r="AG134" s="140">
        <f t="shared" si="51"/>
        <v>0</v>
      </c>
      <c r="AH134" s="129">
        <f t="shared" si="51"/>
        <v>0</v>
      </c>
      <c r="AI134" s="130">
        <f t="shared" si="51"/>
        <v>0</v>
      </c>
      <c r="AJ134" s="130">
        <f t="shared" si="51"/>
        <v>0</v>
      </c>
      <c r="AK134" s="131">
        <f t="shared" si="51"/>
        <v>0</v>
      </c>
      <c r="AL134" s="136">
        <f t="shared" si="38"/>
        <v>0</v>
      </c>
      <c r="AM134" s="130">
        <f t="shared" si="39"/>
        <v>0</v>
      </c>
      <c r="AN134" s="130">
        <f t="shared" si="40"/>
        <v>0</v>
      </c>
      <c r="AO134" s="130">
        <f t="shared" si="41"/>
        <v>0</v>
      </c>
      <c r="AP134" s="131">
        <f t="shared" si="42"/>
        <v>0</v>
      </c>
    </row>
    <row r="135" spans="1:42" s="108" customFormat="1" x14ac:dyDescent="0.25">
      <c r="A135" s="125" t="s">
        <v>99</v>
      </c>
      <c r="B135" s="119">
        <f>'Plan - Personalausgaben'!B135</f>
        <v>0</v>
      </c>
      <c r="C135" s="120">
        <f>'Plan - Personalausgaben'!C135</f>
        <v>0</v>
      </c>
      <c r="D135" s="120">
        <f>'Plan - Personalausgaben'!D135</f>
        <v>0</v>
      </c>
      <c r="E135" s="120">
        <f>'Plan - Personalausgaben'!E135</f>
        <v>0</v>
      </c>
      <c r="F135" s="120">
        <f>'Plan - Personalausgaben'!F135</f>
        <v>0</v>
      </c>
      <c r="G135" s="120">
        <f>'Plan - Personalausgaben'!G135</f>
        <v>0</v>
      </c>
      <c r="H135" s="120">
        <f>'Plan - Personalausgaben'!H135</f>
        <v>0</v>
      </c>
      <c r="I135" s="120">
        <f>'Plan - Personalausgaben'!I135</f>
        <v>0</v>
      </c>
      <c r="J135" s="120">
        <f>'Plan - Personalausgaben'!J135</f>
        <v>0</v>
      </c>
      <c r="K135" s="120">
        <f>'Plan - Personalausgaben'!K135</f>
        <v>0</v>
      </c>
      <c r="L135" s="120">
        <f>'Plan - Personalausgaben'!L135</f>
        <v>0</v>
      </c>
      <c r="M135" s="122">
        <f>'Plan - Personalausgaben'!M135</f>
        <v>0</v>
      </c>
      <c r="N135" s="119">
        <f>'Plan - Personalausgaben'!N135</f>
        <v>0</v>
      </c>
      <c r="O135" s="120">
        <f>'Plan - Personalausgaben'!O135</f>
        <v>0</v>
      </c>
      <c r="P135" s="120">
        <f>'Plan - Personalausgaben'!P135</f>
        <v>0</v>
      </c>
      <c r="Q135" s="120">
        <f>'Plan - Personalausgaben'!Q135</f>
        <v>0</v>
      </c>
      <c r="R135" s="120">
        <f>'Plan - Personalausgaben'!R135</f>
        <v>0</v>
      </c>
      <c r="S135" s="120">
        <f>'Plan - Personalausgaben'!S135</f>
        <v>0</v>
      </c>
      <c r="T135" s="120">
        <f>'Plan - Personalausgaben'!T135</f>
        <v>0</v>
      </c>
      <c r="U135" s="120">
        <f>'Plan - Personalausgaben'!U135</f>
        <v>0</v>
      </c>
      <c r="V135" s="120">
        <f>'Plan - Personalausgaben'!V135</f>
        <v>0</v>
      </c>
      <c r="W135" s="120">
        <f>'Plan - Personalausgaben'!W135</f>
        <v>0</v>
      </c>
      <c r="X135" s="120">
        <f>'Plan - Personalausgaben'!X135</f>
        <v>0</v>
      </c>
      <c r="Y135" s="122">
        <f>'Plan - Personalausgaben'!Y135</f>
        <v>0</v>
      </c>
      <c r="Z135" s="119">
        <f>'Plan - Personalausgaben'!Z135</f>
        <v>0</v>
      </c>
      <c r="AA135" s="120">
        <f>'Plan - Personalausgaben'!AA135</f>
        <v>0</v>
      </c>
      <c r="AB135" s="120">
        <f>'Plan - Personalausgaben'!AB135</f>
        <v>0</v>
      </c>
      <c r="AC135" s="122">
        <f>'Plan - Personalausgaben'!AC135</f>
        <v>0</v>
      </c>
      <c r="AD135" s="119">
        <f>'Plan - Personalausgaben'!AD135</f>
        <v>0</v>
      </c>
      <c r="AE135" s="120">
        <f>'Plan - Personalausgaben'!AE135</f>
        <v>0</v>
      </c>
      <c r="AF135" s="120">
        <f>'Plan - Personalausgaben'!AF135</f>
        <v>0</v>
      </c>
      <c r="AG135" s="122">
        <f>'Plan - Personalausgaben'!AG135</f>
        <v>0</v>
      </c>
      <c r="AH135" s="119">
        <f>'Plan - Personalausgaben'!AH135</f>
        <v>0</v>
      </c>
      <c r="AI135" s="120">
        <f>'Plan - Personalausgaben'!AI135</f>
        <v>0</v>
      </c>
      <c r="AJ135" s="120">
        <f>'Plan - Personalausgaben'!AJ135</f>
        <v>0</v>
      </c>
      <c r="AK135" s="121">
        <f>'Plan - Personalausgaben'!AK135</f>
        <v>0</v>
      </c>
      <c r="AL135" s="123">
        <f t="shared" si="38"/>
        <v>0</v>
      </c>
      <c r="AM135" s="120">
        <f t="shared" si="39"/>
        <v>0</v>
      </c>
      <c r="AN135" s="120">
        <f t="shared" si="40"/>
        <v>0</v>
      </c>
      <c r="AO135" s="120">
        <f t="shared" si="41"/>
        <v>0</v>
      </c>
      <c r="AP135" s="121">
        <f t="shared" si="42"/>
        <v>0</v>
      </c>
    </row>
    <row r="136" spans="1:42" s="108" customFormat="1" x14ac:dyDescent="0.25">
      <c r="A136" s="124" t="s">
        <v>107</v>
      </c>
      <c r="B136" s="129">
        <f>ROUND(B135*'Plan - Personalausgaben'!B136,2)</f>
        <v>0</v>
      </c>
      <c r="C136" s="130">
        <f>ROUND(C135*'Plan - Personalausgaben'!C136,2)</f>
        <v>0</v>
      </c>
      <c r="D136" s="130">
        <f>ROUND(D135*'Plan - Personalausgaben'!D136,2)</f>
        <v>0</v>
      </c>
      <c r="E136" s="130">
        <f>ROUND(E135*'Plan - Personalausgaben'!E136,2)</f>
        <v>0</v>
      </c>
      <c r="F136" s="130">
        <f>ROUND(F135*'Plan - Personalausgaben'!F136,2)</f>
        <v>0</v>
      </c>
      <c r="G136" s="130">
        <f>ROUND(G135*'Plan - Personalausgaben'!G136,2)</f>
        <v>0</v>
      </c>
      <c r="H136" s="130">
        <f>ROUND(H135*'Plan - Personalausgaben'!H136,2)</f>
        <v>0</v>
      </c>
      <c r="I136" s="130">
        <f>ROUND(I135*'Plan - Personalausgaben'!I136,2)</f>
        <v>0</v>
      </c>
      <c r="J136" s="130">
        <f>ROUND(J135*'Plan - Personalausgaben'!J136,2)</f>
        <v>0</v>
      </c>
      <c r="K136" s="130">
        <f>ROUND(K135*'Plan - Personalausgaben'!K136,2)</f>
        <v>0</v>
      </c>
      <c r="L136" s="130">
        <f>ROUND(L135*'Plan - Personalausgaben'!L136,2)</f>
        <v>0</v>
      </c>
      <c r="M136" s="140">
        <f>ROUND(M135*'Plan - Personalausgaben'!M136,2)</f>
        <v>0</v>
      </c>
      <c r="N136" s="129">
        <f>ROUND(N135*'Plan - Personalausgaben'!N136,2)</f>
        <v>0</v>
      </c>
      <c r="O136" s="130">
        <f>ROUND(O135*'Plan - Personalausgaben'!O136,2)</f>
        <v>0</v>
      </c>
      <c r="P136" s="130">
        <f>ROUND(P135*'Plan - Personalausgaben'!P136,2)</f>
        <v>0</v>
      </c>
      <c r="Q136" s="130">
        <f>ROUND(Q135*'Plan - Personalausgaben'!Q136,2)</f>
        <v>0</v>
      </c>
      <c r="R136" s="130">
        <f>ROUND(R135*'Plan - Personalausgaben'!R136,2)</f>
        <v>0</v>
      </c>
      <c r="S136" s="130">
        <f>ROUND(S135*'Plan - Personalausgaben'!S136,2)</f>
        <v>0</v>
      </c>
      <c r="T136" s="130">
        <f>ROUND(T135*'Plan - Personalausgaben'!T136,2)</f>
        <v>0</v>
      </c>
      <c r="U136" s="130">
        <f>ROUND(U135*'Plan - Personalausgaben'!U136,2)</f>
        <v>0</v>
      </c>
      <c r="V136" s="130">
        <f>ROUND(V135*'Plan - Personalausgaben'!V136,2)</f>
        <v>0</v>
      </c>
      <c r="W136" s="130">
        <f>ROUND(W135*'Plan - Personalausgaben'!W136,2)</f>
        <v>0</v>
      </c>
      <c r="X136" s="130">
        <f>ROUND(X135*'Plan - Personalausgaben'!X136,2)</f>
        <v>0</v>
      </c>
      <c r="Y136" s="140">
        <f>ROUND(Y135*'Plan - Personalausgaben'!Y136,2)</f>
        <v>0</v>
      </c>
      <c r="Z136" s="129">
        <f>ROUND(Z135*'Plan - Personalausgaben'!Z136,2)</f>
        <v>0</v>
      </c>
      <c r="AA136" s="130">
        <f>ROUND(AA135*'Plan - Personalausgaben'!AA136,2)</f>
        <v>0</v>
      </c>
      <c r="AB136" s="130">
        <f>ROUND(AB135*'Plan - Personalausgaben'!AB136,2)</f>
        <v>0</v>
      </c>
      <c r="AC136" s="140">
        <f>ROUND(AC135*'Plan - Personalausgaben'!AC136,2)</f>
        <v>0</v>
      </c>
      <c r="AD136" s="129">
        <f>ROUND(AD135*'Plan - Personalausgaben'!AD136,2)</f>
        <v>0</v>
      </c>
      <c r="AE136" s="130">
        <f>ROUND(AE135*'Plan - Personalausgaben'!AE136,2)</f>
        <v>0</v>
      </c>
      <c r="AF136" s="130">
        <f>ROUND(AF135*'Plan - Personalausgaben'!AF136,2)</f>
        <v>0</v>
      </c>
      <c r="AG136" s="140">
        <f>ROUND(AG135*'Plan - Personalausgaben'!AG136,2)</f>
        <v>0</v>
      </c>
      <c r="AH136" s="129">
        <f>ROUND(AH135*'Plan - Personalausgaben'!AH136,2)</f>
        <v>0</v>
      </c>
      <c r="AI136" s="130">
        <f>ROUND(AI135*'Plan - Personalausgaben'!AI136,2)</f>
        <v>0</v>
      </c>
      <c r="AJ136" s="130">
        <f>ROUND(AJ135*'Plan - Personalausgaben'!AJ136,2)</f>
        <v>0</v>
      </c>
      <c r="AK136" s="131">
        <f>ROUND(AK135*'Plan - Personalausgaben'!AK136,2)</f>
        <v>0</v>
      </c>
      <c r="AL136" s="136">
        <f t="shared" si="38"/>
        <v>0</v>
      </c>
      <c r="AM136" s="130">
        <f t="shared" si="39"/>
        <v>0</v>
      </c>
      <c r="AN136" s="130">
        <f t="shared" si="40"/>
        <v>0</v>
      </c>
      <c r="AO136" s="130">
        <f t="shared" si="41"/>
        <v>0</v>
      </c>
      <c r="AP136" s="131">
        <f t="shared" si="42"/>
        <v>0</v>
      </c>
    </row>
    <row r="137" spans="1:42" s="108" customFormat="1" x14ac:dyDescent="0.25">
      <c r="A137" s="124" t="s">
        <v>108</v>
      </c>
      <c r="B137" s="129">
        <f>ROUND(B135*'Plan - Personalausgaben'!B137,2)</f>
        <v>0</v>
      </c>
      <c r="C137" s="130">
        <f>ROUND(C135*'Plan - Personalausgaben'!C137,2)</f>
        <v>0</v>
      </c>
      <c r="D137" s="130">
        <f>ROUND(D135*'Plan - Personalausgaben'!D137,2)</f>
        <v>0</v>
      </c>
      <c r="E137" s="130">
        <f>ROUND(E135*'Plan - Personalausgaben'!E137,2)</f>
        <v>0</v>
      </c>
      <c r="F137" s="130">
        <f>ROUND(F135*'Plan - Personalausgaben'!F137,2)</f>
        <v>0</v>
      </c>
      <c r="G137" s="130">
        <f>ROUND(G135*'Plan - Personalausgaben'!G137,2)</f>
        <v>0</v>
      </c>
      <c r="H137" s="130">
        <f>ROUND(H135*'Plan - Personalausgaben'!H137,2)</f>
        <v>0</v>
      </c>
      <c r="I137" s="130">
        <f>ROUND(I135*'Plan - Personalausgaben'!I137,2)</f>
        <v>0</v>
      </c>
      <c r="J137" s="130">
        <f>ROUND(J135*'Plan - Personalausgaben'!J137,2)</f>
        <v>0</v>
      </c>
      <c r="K137" s="130">
        <f>ROUND(K135*'Plan - Personalausgaben'!K137,2)</f>
        <v>0</v>
      </c>
      <c r="L137" s="130">
        <f>ROUND(L135*'Plan - Personalausgaben'!L137,2)</f>
        <v>0</v>
      </c>
      <c r="M137" s="140">
        <f>ROUND(M135*'Plan - Personalausgaben'!M137,2)</f>
        <v>0</v>
      </c>
      <c r="N137" s="129">
        <f>ROUND(N135*'Plan - Personalausgaben'!N137,2)</f>
        <v>0</v>
      </c>
      <c r="O137" s="130">
        <f>ROUND(O135*'Plan - Personalausgaben'!O137,2)</f>
        <v>0</v>
      </c>
      <c r="P137" s="130">
        <f>ROUND(P135*'Plan - Personalausgaben'!P137,2)</f>
        <v>0</v>
      </c>
      <c r="Q137" s="130">
        <f>ROUND(Q135*'Plan - Personalausgaben'!Q137,2)</f>
        <v>0</v>
      </c>
      <c r="R137" s="130">
        <f>ROUND(R135*'Plan - Personalausgaben'!R137,2)</f>
        <v>0</v>
      </c>
      <c r="S137" s="130">
        <f>ROUND(S135*'Plan - Personalausgaben'!S137,2)</f>
        <v>0</v>
      </c>
      <c r="T137" s="130">
        <f>ROUND(T135*'Plan - Personalausgaben'!T137,2)</f>
        <v>0</v>
      </c>
      <c r="U137" s="130">
        <f>ROUND(U135*'Plan - Personalausgaben'!U137,2)</f>
        <v>0</v>
      </c>
      <c r="V137" s="130">
        <f>ROUND(V135*'Plan - Personalausgaben'!V137,2)</f>
        <v>0</v>
      </c>
      <c r="W137" s="130">
        <f>ROUND(W135*'Plan - Personalausgaben'!W137,2)</f>
        <v>0</v>
      </c>
      <c r="X137" s="130">
        <f>ROUND(X135*'Plan - Personalausgaben'!X137,2)</f>
        <v>0</v>
      </c>
      <c r="Y137" s="140">
        <f>ROUND(Y135*'Plan - Personalausgaben'!Y137,2)</f>
        <v>0</v>
      </c>
      <c r="Z137" s="129">
        <f>ROUND(Z135*'Plan - Personalausgaben'!Z137,2)</f>
        <v>0</v>
      </c>
      <c r="AA137" s="130">
        <f>ROUND(AA135*'Plan - Personalausgaben'!AA137,2)</f>
        <v>0</v>
      </c>
      <c r="AB137" s="130">
        <f>ROUND(AB135*'Plan - Personalausgaben'!AB137,2)</f>
        <v>0</v>
      </c>
      <c r="AC137" s="140">
        <f>ROUND(AC135*'Plan - Personalausgaben'!AC137,2)</f>
        <v>0</v>
      </c>
      <c r="AD137" s="129">
        <f>ROUND(AD135*'Plan - Personalausgaben'!AD137,2)</f>
        <v>0</v>
      </c>
      <c r="AE137" s="130">
        <f>ROUND(AE135*'Plan - Personalausgaben'!AE137,2)</f>
        <v>0</v>
      </c>
      <c r="AF137" s="130">
        <f>ROUND(AF135*'Plan - Personalausgaben'!AF137,2)</f>
        <v>0</v>
      </c>
      <c r="AG137" s="140">
        <f>ROUND(AG135*'Plan - Personalausgaben'!AG137,2)</f>
        <v>0</v>
      </c>
      <c r="AH137" s="129">
        <f>ROUND(AH135*'Plan - Personalausgaben'!AH137,2)</f>
        <v>0</v>
      </c>
      <c r="AI137" s="130">
        <f>ROUND(AI135*'Plan - Personalausgaben'!AI137,2)</f>
        <v>0</v>
      </c>
      <c r="AJ137" s="130">
        <f>ROUND(AJ135*'Plan - Personalausgaben'!AJ137,2)</f>
        <v>0</v>
      </c>
      <c r="AK137" s="131">
        <f>ROUND(AK135*'Plan - Personalausgaben'!AK137,2)</f>
        <v>0</v>
      </c>
      <c r="AL137" s="136">
        <f t="shared" si="38"/>
        <v>0</v>
      </c>
      <c r="AM137" s="130">
        <f t="shared" si="39"/>
        <v>0</v>
      </c>
      <c r="AN137" s="130">
        <f t="shared" si="40"/>
        <v>0</v>
      </c>
      <c r="AO137" s="130">
        <f t="shared" si="41"/>
        <v>0</v>
      </c>
      <c r="AP137" s="131">
        <f t="shared" si="42"/>
        <v>0</v>
      </c>
    </row>
    <row r="138" spans="1:42" s="108" customFormat="1" ht="13.5" thickBot="1" x14ac:dyDescent="0.3">
      <c r="A138" s="124" t="s">
        <v>109</v>
      </c>
      <c r="B138" s="137">
        <f t="shared" ref="B138:AK138" si="52">B135-B136-B137</f>
        <v>0</v>
      </c>
      <c r="C138" s="138">
        <f t="shared" si="52"/>
        <v>0</v>
      </c>
      <c r="D138" s="138">
        <f t="shared" si="52"/>
        <v>0</v>
      </c>
      <c r="E138" s="138">
        <f t="shared" si="52"/>
        <v>0</v>
      </c>
      <c r="F138" s="138">
        <f t="shared" si="52"/>
        <v>0</v>
      </c>
      <c r="G138" s="138">
        <f t="shared" si="52"/>
        <v>0</v>
      </c>
      <c r="H138" s="138">
        <f t="shared" si="52"/>
        <v>0</v>
      </c>
      <c r="I138" s="138">
        <f t="shared" si="52"/>
        <v>0</v>
      </c>
      <c r="J138" s="138">
        <f t="shared" si="52"/>
        <v>0</v>
      </c>
      <c r="K138" s="138">
        <f t="shared" si="52"/>
        <v>0</v>
      </c>
      <c r="L138" s="138">
        <f t="shared" si="52"/>
        <v>0</v>
      </c>
      <c r="M138" s="141">
        <f t="shared" si="52"/>
        <v>0</v>
      </c>
      <c r="N138" s="137">
        <f t="shared" si="52"/>
        <v>0</v>
      </c>
      <c r="O138" s="138">
        <f t="shared" si="52"/>
        <v>0</v>
      </c>
      <c r="P138" s="138">
        <f t="shared" si="52"/>
        <v>0</v>
      </c>
      <c r="Q138" s="138">
        <f t="shared" si="52"/>
        <v>0</v>
      </c>
      <c r="R138" s="138">
        <f t="shared" si="52"/>
        <v>0</v>
      </c>
      <c r="S138" s="138">
        <f t="shared" si="52"/>
        <v>0</v>
      </c>
      <c r="T138" s="138">
        <f t="shared" si="52"/>
        <v>0</v>
      </c>
      <c r="U138" s="138">
        <f t="shared" si="52"/>
        <v>0</v>
      </c>
      <c r="V138" s="138">
        <f t="shared" si="52"/>
        <v>0</v>
      </c>
      <c r="W138" s="138">
        <f t="shared" si="52"/>
        <v>0</v>
      </c>
      <c r="X138" s="138">
        <f t="shared" si="52"/>
        <v>0</v>
      </c>
      <c r="Y138" s="141">
        <f t="shared" si="52"/>
        <v>0</v>
      </c>
      <c r="Z138" s="137">
        <f t="shared" si="52"/>
        <v>0</v>
      </c>
      <c r="AA138" s="138">
        <f t="shared" si="52"/>
        <v>0</v>
      </c>
      <c r="AB138" s="138">
        <f t="shared" si="52"/>
        <v>0</v>
      </c>
      <c r="AC138" s="141">
        <f t="shared" si="52"/>
        <v>0</v>
      </c>
      <c r="AD138" s="137">
        <f t="shared" si="52"/>
        <v>0</v>
      </c>
      <c r="AE138" s="138">
        <f t="shared" si="52"/>
        <v>0</v>
      </c>
      <c r="AF138" s="138">
        <f t="shared" si="52"/>
        <v>0</v>
      </c>
      <c r="AG138" s="141">
        <f t="shared" si="52"/>
        <v>0</v>
      </c>
      <c r="AH138" s="137">
        <f t="shared" si="52"/>
        <v>0</v>
      </c>
      <c r="AI138" s="138">
        <f t="shared" si="52"/>
        <v>0</v>
      </c>
      <c r="AJ138" s="138">
        <f t="shared" si="52"/>
        <v>0</v>
      </c>
      <c r="AK138" s="139">
        <f t="shared" si="52"/>
        <v>0</v>
      </c>
      <c r="AL138" s="136">
        <f t="shared" si="38"/>
        <v>0</v>
      </c>
      <c r="AM138" s="130">
        <f t="shared" si="39"/>
        <v>0</v>
      </c>
      <c r="AN138" s="130">
        <f t="shared" si="40"/>
        <v>0</v>
      </c>
      <c r="AO138" s="130">
        <f t="shared" si="41"/>
        <v>0</v>
      </c>
      <c r="AP138" s="131">
        <f t="shared" si="42"/>
        <v>0</v>
      </c>
    </row>
    <row r="139" spans="1:42" s="108" customFormat="1" x14ac:dyDescent="0.25">
      <c r="A139" s="155" t="s">
        <v>106</v>
      </c>
      <c r="B139" s="157">
        <f>B99+B103+B107+B111+B115+B119+B123+B127+B131+B135</f>
        <v>0</v>
      </c>
      <c r="C139" s="153">
        <f t="shared" ref="C139:AP139" si="53">C99+C103+C107+C111+C115+C119+C123+C127+C131+C135</f>
        <v>0</v>
      </c>
      <c r="D139" s="153">
        <f t="shared" si="53"/>
        <v>0</v>
      </c>
      <c r="E139" s="153">
        <f t="shared" si="53"/>
        <v>0</v>
      </c>
      <c r="F139" s="153">
        <f t="shared" si="53"/>
        <v>0</v>
      </c>
      <c r="G139" s="153">
        <f t="shared" si="53"/>
        <v>0</v>
      </c>
      <c r="H139" s="153">
        <f t="shared" si="53"/>
        <v>0</v>
      </c>
      <c r="I139" s="153">
        <f t="shared" si="53"/>
        <v>0</v>
      </c>
      <c r="J139" s="153">
        <f t="shared" si="53"/>
        <v>0</v>
      </c>
      <c r="K139" s="153">
        <f t="shared" si="53"/>
        <v>0</v>
      </c>
      <c r="L139" s="153">
        <f t="shared" si="53"/>
        <v>0</v>
      </c>
      <c r="M139" s="154">
        <f t="shared" si="53"/>
        <v>0</v>
      </c>
      <c r="N139" s="157">
        <f t="shared" si="53"/>
        <v>0</v>
      </c>
      <c r="O139" s="153">
        <f t="shared" si="53"/>
        <v>0</v>
      </c>
      <c r="P139" s="153">
        <f t="shared" si="53"/>
        <v>0</v>
      </c>
      <c r="Q139" s="153">
        <f t="shared" si="53"/>
        <v>0</v>
      </c>
      <c r="R139" s="153">
        <f t="shared" si="53"/>
        <v>0</v>
      </c>
      <c r="S139" s="153">
        <f t="shared" si="53"/>
        <v>0</v>
      </c>
      <c r="T139" s="153">
        <f t="shared" si="53"/>
        <v>0</v>
      </c>
      <c r="U139" s="153">
        <f t="shared" si="53"/>
        <v>0</v>
      </c>
      <c r="V139" s="153">
        <f t="shared" si="53"/>
        <v>0</v>
      </c>
      <c r="W139" s="153">
        <f t="shared" si="53"/>
        <v>0</v>
      </c>
      <c r="X139" s="153">
        <f t="shared" si="53"/>
        <v>0</v>
      </c>
      <c r="Y139" s="154">
        <f t="shared" si="53"/>
        <v>0</v>
      </c>
      <c r="Z139" s="157">
        <f t="shared" si="53"/>
        <v>0</v>
      </c>
      <c r="AA139" s="153">
        <f t="shared" si="53"/>
        <v>0</v>
      </c>
      <c r="AB139" s="153">
        <f t="shared" si="53"/>
        <v>0</v>
      </c>
      <c r="AC139" s="154">
        <f t="shared" si="53"/>
        <v>0</v>
      </c>
      <c r="AD139" s="157">
        <f t="shared" si="53"/>
        <v>0</v>
      </c>
      <c r="AE139" s="153">
        <f t="shared" si="53"/>
        <v>0</v>
      </c>
      <c r="AF139" s="153">
        <f t="shared" si="53"/>
        <v>0</v>
      </c>
      <c r="AG139" s="154">
        <f t="shared" si="53"/>
        <v>0</v>
      </c>
      <c r="AH139" s="157">
        <f t="shared" si="53"/>
        <v>0</v>
      </c>
      <c r="AI139" s="153">
        <f t="shared" si="53"/>
        <v>0</v>
      </c>
      <c r="AJ139" s="153">
        <f t="shared" si="53"/>
        <v>0</v>
      </c>
      <c r="AK139" s="154">
        <f t="shared" si="53"/>
        <v>0</v>
      </c>
      <c r="AL139" s="157">
        <f t="shared" si="53"/>
        <v>0</v>
      </c>
      <c r="AM139" s="153">
        <f t="shared" si="53"/>
        <v>0</v>
      </c>
      <c r="AN139" s="153">
        <f t="shared" si="53"/>
        <v>0</v>
      </c>
      <c r="AO139" s="153">
        <f t="shared" si="53"/>
        <v>0</v>
      </c>
      <c r="AP139" s="154">
        <f t="shared" si="53"/>
        <v>0</v>
      </c>
    </row>
    <row r="140" spans="1:42" s="108" customFormat="1" x14ac:dyDescent="0.25">
      <c r="A140" s="124" t="s">
        <v>107</v>
      </c>
      <c r="B140" s="129">
        <f t="shared" ref="B140:AP140" si="54">B100+B104+B108+B112+B116+B120+B124+B128+B132+B136</f>
        <v>0</v>
      </c>
      <c r="C140" s="130">
        <f t="shared" si="54"/>
        <v>0</v>
      </c>
      <c r="D140" s="130">
        <f t="shared" si="54"/>
        <v>0</v>
      </c>
      <c r="E140" s="130">
        <f t="shared" si="54"/>
        <v>0</v>
      </c>
      <c r="F140" s="130">
        <f t="shared" si="54"/>
        <v>0</v>
      </c>
      <c r="G140" s="130">
        <f t="shared" si="54"/>
        <v>0</v>
      </c>
      <c r="H140" s="130">
        <f t="shared" si="54"/>
        <v>0</v>
      </c>
      <c r="I140" s="130">
        <f t="shared" si="54"/>
        <v>0</v>
      </c>
      <c r="J140" s="130">
        <f t="shared" si="54"/>
        <v>0</v>
      </c>
      <c r="K140" s="130">
        <f t="shared" si="54"/>
        <v>0</v>
      </c>
      <c r="L140" s="130">
        <f t="shared" si="54"/>
        <v>0</v>
      </c>
      <c r="M140" s="131">
        <f t="shared" si="54"/>
        <v>0</v>
      </c>
      <c r="N140" s="129">
        <f t="shared" si="54"/>
        <v>0</v>
      </c>
      <c r="O140" s="130">
        <f t="shared" si="54"/>
        <v>0</v>
      </c>
      <c r="P140" s="130">
        <f t="shared" si="54"/>
        <v>0</v>
      </c>
      <c r="Q140" s="130">
        <f t="shared" si="54"/>
        <v>0</v>
      </c>
      <c r="R140" s="130">
        <f t="shared" si="54"/>
        <v>0</v>
      </c>
      <c r="S140" s="130">
        <f t="shared" si="54"/>
        <v>0</v>
      </c>
      <c r="T140" s="130">
        <f t="shared" si="54"/>
        <v>0</v>
      </c>
      <c r="U140" s="130">
        <f t="shared" si="54"/>
        <v>0</v>
      </c>
      <c r="V140" s="130">
        <f t="shared" si="54"/>
        <v>0</v>
      </c>
      <c r="W140" s="130">
        <f t="shared" si="54"/>
        <v>0</v>
      </c>
      <c r="X140" s="130">
        <f t="shared" si="54"/>
        <v>0</v>
      </c>
      <c r="Y140" s="131">
        <f t="shared" si="54"/>
        <v>0</v>
      </c>
      <c r="Z140" s="129">
        <f t="shared" si="54"/>
        <v>0</v>
      </c>
      <c r="AA140" s="130">
        <f t="shared" si="54"/>
        <v>0</v>
      </c>
      <c r="AB140" s="130">
        <f t="shared" si="54"/>
        <v>0</v>
      </c>
      <c r="AC140" s="131">
        <f t="shared" si="54"/>
        <v>0</v>
      </c>
      <c r="AD140" s="129">
        <f t="shared" si="54"/>
        <v>0</v>
      </c>
      <c r="AE140" s="130">
        <f t="shared" si="54"/>
        <v>0</v>
      </c>
      <c r="AF140" s="130">
        <f t="shared" si="54"/>
        <v>0</v>
      </c>
      <c r="AG140" s="131">
        <f t="shared" si="54"/>
        <v>0</v>
      </c>
      <c r="AH140" s="129">
        <f t="shared" si="54"/>
        <v>0</v>
      </c>
      <c r="AI140" s="130">
        <f t="shared" si="54"/>
        <v>0</v>
      </c>
      <c r="AJ140" s="130">
        <f t="shared" si="54"/>
        <v>0</v>
      </c>
      <c r="AK140" s="131">
        <f t="shared" si="54"/>
        <v>0</v>
      </c>
      <c r="AL140" s="129">
        <f t="shared" si="54"/>
        <v>0</v>
      </c>
      <c r="AM140" s="130">
        <f t="shared" si="54"/>
        <v>0</v>
      </c>
      <c r="AN140" s="130">
        <f t="shared" si="54"/>
        <v>0</v>
      </c>
      <c r="AO140" s="130">
        <f t="shared" si="54"/>
        <v>0</v>
      </c>
      <c r="AP140" s="131">
        <f t="shared" si="54"/>
        <v>0</v>
      </c>
    </row>
    <row r="141" spans="1:42" s="108" customFormat="1" x14ac:dyDescent="0.25">
      <c r="A141" s="124" t="s">
        <v>108</v>
      </c>
      <c r="B141" s="129">
        <f t="shared" ref="B141:AP141" si="55">B101+B105+B109+B113+B117+B121+B125+B129+B133+B137</f>
        <v>0</v>
      </c>
      <c r="C141" s="130">
        <f t="shared" si="55"/>
        <v>0</v>
      </c>
      <c r="D141" s="130">
        <f t="shared" si="55"/>
        <v>0</v>
      </c>
      <c r="E141" s="130">
        <f t="shared" si="55"/>
        <v>0</v>
      </c>
      <c r="F141" s="130">
        <f t="shared" si="55"/>
        <v>0</v>
      </c>
      <c r="G141" s="130">
        <f t="shared" si="55"/>
        <v>0</v>
      </c>
      <c r="H141" s="130">
        <f t="shared" si="55"/>
        <v>0</v>
      </c>
      <c r="I141" s="130">
        <f t="shared" si="55"/>
        <v>0</v>
      </c>
      <c r="J141" s="130">
        <f t="shared" si="55"/>
        <v>0</v>
      </c>
      <c r="K141" s="130">
        <f t="shared" si="55"/>
        <v>0</v>
      </c>
      <c r="L141" s="130">
        <f t="shared" si="55"/>
        <v>0</v>
      </c>
      <c r="M141" s="131">
        <f t="shared" si="55"/>
        <v>0</v>
      </c>
      <c r="N141" s="129">
        <f t="shared" si="55"/>
        <v>0</v>
      </c>
      <c r="O141" s="130">
        <f t="shared" si="55"/>
        <v>0</v>
      </c>
      <c r="P141" s="130">
        <f t="shared" si="55"/>
        <v>0</v>
      </c>
      <c r="Q141" s="130">
        <f t="shared" si="55"/>
        <v>0</v>
      </c>
      <c r="R141" s="130">
        <f t="shared" si="55"/>
        <v>0</v>
      </c>
      <c r="S141" s="130">
        <f t="shared" si="55"/>
        <v>0</v>
      </c>
      <c r="T141" s="130">
        <f t="shared" si="55"/>
        <v>0</v>
      </c>
      <c r="U141" s="130">
        <f t="shared" si="55"/>
        <v>0</v>
      </c>
      <c r="V141" s="130">
        <f t="shared" si="55"/>
        <v>0</v>
      </c>
      <c r="W141" s="130">
        <f t="shared" si="55"/>
        <v>0</v>
      </c>
      <c r="X141" s="130">
        <f t="shared" si="55"/>
        <v>0</v>
      </c>
      <c r="Y141" s="131">
        <f t="shared" si="55"/>
        <v>0</v>
      </c>
      <c r="Z141" s="129">
        <f t="shared" si="55"/>
        <v>0</v>
      </c>
      <c r="AA141" s="130">
        <f t="shared" si="55"/>
        <v>0</v>
      </c>
      <c r="AB141" s="130">
        <f t="shared" si="55"/>
        <v>0</v>
      </c>
      <c r="AC141" s="131">
        <f t="shared" si="55"/>
        <v>0</v>
      </c>
      <c r="AD141" s="129">
        <f t="shared" si="55"/>
        <v>0</v>
      </c>
      <c r="AE141" s="130">
        <f t="shared" si="55"/>
        <v>0</v>
      </c>
      <c r="AF141" s="130">
        <f t="shared" si="55"/>
        <v>0</v>
      </c>
      <c r="AG141" s="131">
        <f t="shared" si="55"/>
        <v>0</v>
      </c>
      <c r="AH141" s="129">
        <f t="shared" si="55"/>
        <v>0</v>
      </c>
      <c r="AI141" s="130">
        <f t="shared" si="55"/>
        <v>0</v>
      </c>
      <c r="AJ141" s="130">
        <f t="shared" si="55"/>
        <v>0</v>
      </c>
      <c r="AK141" s="131">
        <f t="shared" si="55"/>
        <v>0</v>
      </c>
      <c r="AL141" s="129">
        <f t="shared" si="55"/>
        <v>0</v>
      </c>
      <c r="AM141" s="130">
        <f t="shared" si="55"/>
        <v>0</v>
      </c>
      <c r="AN141" s="130">
        <f t="shared" si="55"/>
        <v>0</v>
      </c>
      <c r="AO141" s="130">
        <f t="shared" si="55"/>
        <v>0</v>
      </c>
      <c r="AP141" s="131">
        <f t="shared" si="55"/>
        <v>0</v>
      </c>
    </row>
    <row r="142" spans="1:42" s="108" customFormat="1" ht="13.5" thickBot="1" x14ac:dyDescent="0.3">
      <c r="A142" s="156" t="s">
        <v>109</v>
      </c>
      <c r="B142" s="137">
        <f t="shared" ref="B142:AP142" si="56">B102+B106+B110+B114+B118+B122+B126+B130+B134+B138</f>
        <v>0</v>
      </c>
      <c r="C142" s="138">
        <f t="shared" si="56"/>
        <v>0</v>
      </c>
      <c r="D142" s="138">
        <f t="shared" si="56"/>
        <v>0</v>
      </c>
      <c r="E142" s="138">
        <f t="shared" si="56"/>
        <v>0</v>
      </c>
      <c r="F142" s="138">
        <f t="shared" si="56"/>
        <v>0</v>
      </c>
      <c r="G142" s="138">
        <f t="shared" si="56"/>
        <v>0</v>
      </c>
      <c r="H142" s="138">
        <f t="shared" si="56"/>
        <v>0</v>
      </c>
      <c r="I142" s="138">
        <f t="shared" si="56"/>
        <v>0</v>
      </c>
      <c r="J142" s="138">
        <f t="shared" si="56"/>
        <v>0</v>
      </c>
      <c r="K142" s="138">
        <f t="shared" si="56"/>
        <v>0</v>
      </c>
      <c r="L142" s="138">
        <f t="shared" si="56"/>
        <v>0</v>
      </c>
      <c r="M142" s="139">
        <f t="shared" si="56"/>
        <v>0</v>
      </c>
      <c r="N142" s="137">
        <f t="shared" si="56"/>
        <v>0</v>
      </c>
      <c r="O142" s="138">
        <f t="shared" si="56"/>
        <v>0</v>
      </c>
      <c r="P142" s="138">
        <f t="shared" si="56"/>
        <v>0</v>
      </c>
      <c r="Q142" s="138">
        <f t="shared" si="56"/>
        <v>0</v>
      </c>
      <c r="R142" s="138">
        <f t="shared" si="56"/>
        <v>0</v>
      </c>
      <c r="S142" s="138">
        <f t="shared" si="56"/>
        <v>0</v>
      </c>
      <c r="T142" s="138">
        <f t="shared" si="56"/>
        <v>0</v>
      </c>
      <c r="U142" s="138">
        <f t="shared" si="56"/>
        <v>0</v>
      </c>
      <c r="V142" s="138">
        <f t="shared" si="56"/>
        <v>0</v>
      </c>
      <c r="W142" s="138">
        <f t="shared" si="56"/>
        <v>0</v>
      </c>
      <c r="X142" s="138">
        <f t="shared" si="56"/>
        <v>0</v>
      </c>
      <c r="Y142" s="139">
        <f t="shared" si="56"/>
        <v>0</v>
      </c>
      <c r="Z142" s="137">
        <f t="shared" si="56"/>
        <v>0</v>
      </c>
      <c r="AA142" s="138">
        <f t="shared" si="56"/>
        <v>0</v>
      </c>
      <c r="AB142" s="138">
        <f t="shared" si="56"/>
        <v>0</v>
      </c>
      <c r="AC142" s="139">
        <f t="shared" si="56"/>
        <v>0</v>
      </c>
      <c r="AD142" s="137">
        <f t="shared" si="56"/>
        <v>0</v>
      </c>
      <c r="AE142" s="138">
        <f t="shared" si="56"/>
        <v>0</v>
      </c>
      <c r="AF142" s="138">
        <f t="shared" si="56"/>
        <v>0</v>
      </c>
      <c r="AG142" s="139">
        <f t="shared" si="56"/>
        <v>0</v>
      </c>
      <c r="AH142" s="137">
        <f t="shared" si="56"/>
        <v>0</v>
      </c>
      <c r="AI142" s="138">
        <f t="shared" si="56"/>
        <v>0</v>
      </c>
      <c r="AJ142" s="138">
        <f t="shared" si="56"/>
        <v>0</v>
      </c>
      <c r="AK142" s="139">
        <f t="shared" si="56"/>
        <v>0</v>
      </c>
      <c r="AL142" s="137">
        <f t="shared" si="56"/>
        <v>0</v>
      </c>
      <c r="AM142" s="138">
        <f t="shared" si="56"/>
        <v>0</v>
      </c>
      <c r="AN142" s="138">
        <f t="shared" si="56"/>
        <v>0</v>
      </c>
      <c r="AO142" s="138">
        <f t="shared" si="56"/>
        <v>0</v>
      </c>
      <c r="AP142" s="139">
        <f t="shared" si="56"/>
        <v>0</v>
      </c>
    </row>
    <row r="143" spans="1:42" s="108" customFormat="1" x14ac:dyDescent="0.25">
      <c r="A143" s="126" t="s">
        <v>103</v>
      </c>
      <c r="B143" s="115"/>
      <c r="C143" s="116"/>
      <c r="D143" s="116"/>
      <c r="E143" s="116"/>
      <c r="F143" s="116"/>
      <c r="G143" s="116"/>
      <c r="H143" s="116"/>
      <c r="I143" s="116"/>
      <c r="J143" s="116"/>
      <c r="K143" s="116"/>
      <c r="L143" s="116"/>
      <c r="M143" s="127"/>
      <c r="N143" s="115"/>
      <c r="O143" s="116"/>
      <c r="P143" s="116"/>
      <c r="Q143" s="116"/>
      <c r="R143" s="116"/>
      <c r="S143" s="116"/>
      <c r="T143" s="116"/>
      <c r="U143" s="116"/>
      <c r="V143" s="116"/>
      <c r="W143" s="116"/>
      <c r="X143" s="116"/>
      <c r="Y143" s="127"/>
      <c r="Z143" s="115"/>
      <c r="AA143" s="116"/>
      <c r="AB143" s="116"/>
      <c r="AC143" s="127"/>
      <c r="AD143" s="115"/>
      <c r="AE143" s="116"/>
      <c r="AF143" s="116"/>
      <c r="AG143" s="127"/>
      <c r="AH143" s="115"/>
      <c r="AI143" s="116"/>
      <c r="AJ143" s="116"/>
      <c r="AK143" s="117"/>
      <c r="AL143" s="128"/>
      <c r="AM143" s="116"/>
      <c r="AN143" s="116"/>
      <c r="AO143" s="116"/>
      <c r="AP143" s="117"/>
    </row>
    <row r="144" spans="1:42" s="108" customFormat="1" x14ac:dyDescent="0.25">
      <c r="A144" s="118" t="s">
        <v>99</v>
      </c>
      <c r="B144" s="119">
        <f>'Plan - Personalausgaben'!B144</f>
        <v>0</v>
      </c>
      <c r="C144" s="120">
        <f>'Plan - Personalausgaben'!C144</f>
        <v>0</v>
      </c>
      <c r="D144" s="120">
        <f>'Plan - Personalausgaben'!D144</f>
        <v>0</v>
      </c>
      <c r="E144" s="120">
        <f>'Plan - Personalausgaben'!E144</f>
        <v>0</v>
      </c>
      <c r="F144" s="120">
        <f>'Plan - Personalausgaben'!F144</f>
        <v>0</v>
      </c>
      <c r="G144" s="120">
        <f>'Plan - Personalausgaben'!G144</f>
        <v>0</v>
      </c>
      <c r="H144" s="120">
        <f>'Plan - Personalausgaben'!H144</f>
        <v>0</v>
      </c>
      <c r="I144" s="120">
        <f>'Plan - Personalausgaben'!I144</f>
        <v>0</v>
      </c>
      <c r="J144" s="120">
        <f>'Plan - Personalausgaben'!J144</f>
        <v>0</v>
      </c>
      <c r="K144" s="120">
        <f>'Plan - Personalausgaben'!K144</f>
        <v>0</v>
      </c>
      <c r="L144" s="120">
        <f>'Plan - Personalausgaben'!L144</f>
        <v>0</v>
      </c>
      <c r="M144" s="122">
        <f>'Plan - Personalausgaben'!M144</f>
        <v>0</v>
      </c>
      <c r="N144" s="119">
        <f>'Plan - Personalausgaben'!N144</f>
        <v>0</v>
      </c>
      <c r="O144" s="120">
        <f>'Plan - Personalausgaben'!O144</f>
        <v>0</v>
      </c>
      <c r="P144" s="120">
        <f>'Plan - Personalausgaben'!P144</f>
        <v>0</v>
      </c>
      <c r="Q144" s="120">
        <f>'Plan - Personalausgaben'!Q144</f>
        <v>0</v>
      </c>
      <c r="R144" s="120">
        <f>'Plan - Personalausgaben'!R144</f>
        <v>0</v>
      </c>
      <c r="S144" s="120">
        <f>'Plan - Personalausgaben'!S144</f>
        <v>0</v>
      </c>
      <c r="T144" s="120">
        <f>'Plan - Personalausgaben'!T144</f>
        <v>0</v>
      </c>
      <c r="U144" s="120">
        <f>'Plan - Personalausgaben'!U144</f>
        <v>0</v>
      </c>
      <c r="V144" s="120">
        <f>'Plan - Personalausgaben'!V144</f>
        <v>0</v>
      </c>
      <c r="W144" s="120">
        <f>'Plan - Personalausgaben'!W144</f>
        <v>0</v>
      </c>
      <c r="X144" s="120">
        <f>'Plan - Personalausgaben'!X144</f>
        <v>0</v>
      </c>
      <c r="Y144" s="122">
        <f>'Plan - Personalausgaben'!Y144</f>
        <v>0</v>
      </c>
      <c r="Z144" s="119">
        <f>'Plan - Personalausgaben'!Z144</f>
        <v>0</v>
      </c>
      <c r="AA144" s="120">
        <f>'Plan - Personalausgaben'!AA144</f>
        <v>0</v>
      </c>
      <c r="AB144" s="120">
        <f>'Plan - Personalausgaben'!AB144</f>
        <v>0</v>
      </c>
      <c r="AC144" s="122">
        <f>'Plan - Personalausgaben'!AC144</f>
        <v>0</v>
      </c>
      <c r="AD144" s="119">
        <f>'Plan - Personalausgaben'!AD144</f>
        <v>0</v>
      </c>
      <c r="AE144" s="120">
        <f>'Plan - Personalausgaben'!AE144</f>
        <v>0</v>
      </c>
      <c r="AF144" s="120">
        <f>'Plan - Personalausgaben'!AF144</f>
        <v>0</v>
      </c>
      <c r="AG144" s="122">
        <f>'Plan - Personalausgaben'!AG144</f>
        <v>0</v>
      </c>
      <c r="AH144" s="119">
        <f>'Plan - Personalausgaben'!AH144</f>
        <v>0</v>
      </c>
      <c r="AI144" s="120">
        <f>'Plan - Personalausgaben'!AI144</f>
        <v>0</v>
      </c>
      <c r="AJ144" s="120">
        <f>'Plan - Personalausgaben'!AJ144</f>
        <v>0</v>
      </c>
      <c r="AK144" s="121">
        <f>'Plan - Personalausgaben'!AK144</f>
        <v>0</v>
      </c>
      <c r="AL144" s="123">
        <f t="shared" ref="AL144:AL183" si="57">SUM(B144:M144)</f>
        <v>0</v>
      </c>
      <c r="AM144" s="120">
        <f t="shared" ref="AM144:AM183" si="58">SUM(N144:Y144)</f>
        <v>0</v>
      </c>
      <c r="AN144" s="120">
        <f t="shared" ref="AN144:AN183" si="59">SUM(Z144:AC144)</f>
        <v>0</v>
      </c>
      <c r="AO144" s="120">
        <f t="shared" ref="AO144:AO183" si="60">SUM(AD144:AG144)</f>
        <v>0</v>
      </c>
      <c r="AP144" s="121">
        <f t="shared" ref="AP144:AP183" si="61">SUM(AH144:AK144)</f>
        <v>0</v>
      </c>
    </row>
    <row r="145" spans="1:42" s="108" customFormat="1" x14ac:dyDescent="0.25">
      <c r="A145" s="124" t="s">
        <v>107</v>
      </c>
      <c r="B145" s="129">
        <f>ROUND(B144*'Plan - Personalausgaben'!B145,2)</f>
        <v>0</v>
      </c>
      <c r="C145" s="130">
        <f>ROUND(C144*'Plan - Personalausgaben'!C145,2)</f>
        <v>0</v>
      </c>
      <c r="D145" s="130">
        <f>ROUND(D144*'Plan - Personalausgaben'!D145,2)</f>
        <v>0</v>
      </c>
      <c r="E145" s="130">
        <f>ROUND(E144*'Plan - Personalausgaben'!E145,2)</f>
        <v>0</v>
      </c>
      <c r="F145" s="130">
        <f>ROUND(F144*'Plan - Personalausgaben'!F145,2)</f>
        <v>0</v>
      </c>
      <c r="G145" s="130">
        <f>ROUND(G144*'Plan - Personalausgaben'!G145,2)</f>
        <v>0</v>
      </c>
      <c r="H145" s="130">
        <f>ROUND(H144*'Plan - Personalausgaben'!H145,2)</f>
        <v>0</v>
      </c>
      <c r="I145" s="130">
        <f>ROUND(I144*'Plan - Personalausgaben'!I145,2)</f>
        <v>0</v>
      </c>
      <c r="J145" s="130">
        <f>ROUND(J144*'Plan - Personalausgaben'!J145,2)</f>
        <v>0</v>
      </c>
      <c r="K145" s="130">
        <f>ROUND(K144*'Plan - Personalausgaben'!K145,2)</f>
        <v>0</v>
      </c>
      <c r="L145" s="130">
        <f>ROUND(L144*'Plan - Personalausgaben'!L145,2)</f>
        <v>0</v>
      </c>
      <c r="M145" s="140">
        <f>ROUND(M144*'Plan - Personalausgaben'!M145,2)</f>
        <v>0</v>
      </c>
      <c r="N145" s="129">
        <f>ROUND(N144*'Plan - Personalausgaben'!N145,2)</f>
        <v>0</v>
      </c>
      <c r="O145" s="130">
        <f>ROUND(O144*'Plan - Personalausgaben'!O145,2)</f>
        <v>0</v>
      </c>
      <c r="P145" s="130">
        <f>ROUND(P144*'Plan - Personalausgaben'!P145,2)</f>
        <v>0</v>
      </c>
      <c r="Q145" s="130">
        <f>ROUND(Q144*'Plan - Personalausgaben'!Q145,2)</f>
        <v>0</v>
      </c>
      <c r="R145" s="130">
        <f>ROUND(R144*'Plan - Personalausgaben'!R145,2)</f>
        <v>0</v>
      </c>
      <c r="S145" s="130">
        <f>ROUND(S144*'Plan - Personalausgaben'!S145,2)</f>
        <v>0</v>
      </c>
      <c r="T145" s="130">
        <f>ROUND(T144*'Plan - Personalausgaben'!T145,2)</f>
        <v>0</v>
      </c>
      <c r="U145" s="130">
        <f>ROUND(U144*'Plan - Personalausgaben'!U145,2)</f>
        <v>0</v>
      </c>
      <c r="V145" s="130">
        <f>ROUND(V144*'Plan - Personalausgaben'!V145,2)</f>
        <v>0</v>
      </c>
      <c r="W145" s="130">
        <f>ROUND(W144*'Plan - Personalausgaben'!W145,2)</f>
        <v>0</v>
      </c>
      <c r="X145" s="130">
        <f>ROUND(X144*'Plan - Personalausgaben'!X145,2)</f>
        <v>0</v>
      </c>
      <c r="Y145" s="140">
        <f>ROUND(Y144*'Plan - Personalausgaben'!Y145,2)</f>
        <v>0</v>
      </c>
      <c r="Z145" s="129">
        <f>ROUND(Z144*'Plan - Personalausgaben'!Z145,2)</f>
        <v>0</v>
      </c>
      <c r="AA145" s="130">
        <f>ROUND(AA144*'Plan - Personalausgaben'!AA145,2)</f>
        <v>0</v>
      </c>
      <c r="AB145" s="130">
        <f>ROUND(AB144*'Plan - Personalausgaben'!AB145,2)</f>
        <v>0</v>
      </c>
      <c r="AC145" s="140">
        <f>ROUND(AC144*'Plan - Personalausgaben'!AC145,2)</f>
        <v>0</v>
      </c>
      <c r="AD145" s="129">
        <f>ROUND(AD144*'Plan - Personalausgaben'!AD145,2)</f>
        <v>0</v>
      </c>
      <c r="AE145" s="130">
        <f>ROUND(AE144*'Plan - Personalausgaben'!AE145,2)</f>
        <v>0</v>
      </c>
      <c r="AF145" s="130">
        <f>ROUND(AF144*'Plan - Personalausgaben'!AF145,2)</f>
        <v>0</v>
      </c>
      <c r="AG145" s="140">
        <f>ROUND(AG144*'Plan - Personalausgaben'!AG145,2)</f>
        <v>0</v>
      </c>
      <c r="AH145" s="129">
        <f>ROUND(AH144*'Plan - Personalausgaben'!AH145,2)</f>
        <v>0</v>
      </c>
      <c r="AI145" s="130">
        <f>ROUND(AI144*'Plan - Personalausgaben'!AI145,2)</f>
        <v>0</v>
      </c>
      <c r="AJ145" s="130">
        <f>ROUND(AJ144*'Plan - Personalausgaben'!AJ145,2)</f>
        <v>0</v>
      </c>
      <c r="AK145" s="131">
        <f>ROUND(AK144*'Plan - Personalausgaben'!AK145,2)</f>
        <v>0</v>
      </c>
      <c r="AL145" s="136">
        <f t="shared" si="57"/>
        <v>0</v>
      </c>
      <c r="AM145" s="130">
        <f t="shared" si="58"/>
        <v>0</v>
      </c>
      <c r="AN145" s="130">
        <f t="shared" si="59"/>
        <v>0</v>
      </c>
      <c r="AO145" s="130">
        <f t="shared" si="60"/>
        <v>0</v>
      </c>
      <c r="AP145" s="131">
        <f t="shared" si="61"/>
        <v>0</v>
      </c>
    </row>
    <row r="146" spans="1:42" s="108" customFormat="1" x14ac:dyDescent="0.25">
      <c r="A146" s="124" t="s">
        <v>108</v>
      </c>
      <c r="B146" s="129">
        <f>ROUND(B144*'Plan - Personalausgaben'!B146,2)</f>
        <v>0</v>
      </c>
      <c r="C146" s="130">
        <f>ROUND(C144*'Plan - Personalausgaben'!C146,2)</f>
        <v>0</v>
      </c>
      <c r="D146" s="130">
        <f>ROUND(D144*'Plan - Personalausgaben'!D146,2)</f>
        <v>0</v>
      </c>
      <c r="E146" s="130">
        <f>ROUND(E144*'Plan - Personalausgaben'!E146,2)</f>
        <v>0</v>
      </c>
      <c r="F146" s="130">
        <f>ROUND(F144*'Plan - Personalausgaben'!F146,2)</f>
        <v>0</v>
      </c>
      <c r="G146" s="130">
        <f>ROUND(G144*'Plan - Personalausgaben'!G146,2)</f>
        <v>0</v>
      </c>
      <c r="H146" s="130">
        <f>ROUND(H144*'Plan - Personalausgaben'!H146,2)</f>
        <v>0</v>
      </c>
      <c r="I146" s="130">
        <f>ROUND(I144*'Plan - Personalausgaben'!I146,2)</f>
        <v>0</v>
      </c>
      <c r="J146" s="130">
        <f>ROUND(J144*'Plan - Personalausgaben'!J146,2)</f>
        <v>0</v>
      </c>
      <c r="K146" s="130">
        <f>ROUND(K144*'Plan - Personalausgaben'!K146,2)</f>
        <v>0</v>
      </c>
      <c r="L146" s="130">
        <f>ROUND(L144*'Plan - Personalausgaben'!L146,2)</f>
        <v>0</v>
      </c>
      <c r="M146" s="140">
        <f>ROUND(M144*'Plan - Personalausgaben'!M146,2)</f>
        <v>0</v>
      </c>
      <c r="N146" s="129">
        <f>ROUND(N144*'Plan - Personalausgaben'!N146,2)</f>
        <v>0</v>
      </c>
      <c r="O146" s="130">
        <f>ROUND(O144*'Plan - Personalausgaben'!O146,2)</f>
        <v>0</v>
      </c>
      <c r="P146" s="130">
        <f>ROUND(P144*'Plan - Personalausgaben'!P146,2)</f>
        <v>0</v>
      </c>
      <c r="Q146" s="130">
        <f>ROUND(Q144*'Plan - Personalausgaben'!Q146,2)</f>
        <v>0</v>
      </c>
      <c r="R146" s="130">
        <f>ROUND(R144*'Plan - Personalausgaben'!R146,2)</f>
        <v>0</v>
      </c>
      <c r="S146" s="130">
        <f>ROUND(S144*'Plan - Personalausgaben'!S146,2)</f>
        <v>0</v>
      </c>
      <c r="T146" s="130">
        <f>ROUND(T144*'Plan - Personalausgaben'!T146,2)</f>
        <v>0</v>
      </c>
      <c r="U146" s="130">
        <f>ROUND(U144*'Plan - Personalausgaben'!U146,2)</f>
        <v>0</v>
      </c>
      <c r="V146" s="130">
        <f>ROUND(V144*'Plan - Personalausgaben'!V146,2)</f>
        <v>0</v>
      </c>
      <c r="W146" s="130">
        <f>ROUND(W144*'Plan - Personalausgaben'!W146,2)</f>
        <v>0</v>
      </c>
      <c r="X146" s="130">
        <f>ROUND(X144*'Plan - Personalausgaben'!X146,2)</f>
        <v>0</v>
      </c>
      <c r="Y146" s="140">
        <f>ROUND(Y144*'Plan - Personalausgaben'!Y146,2)</f>
        <v>0</v>
      </c>
      <c r="Z146" s="129">
        <f>ROUND(Z144*'Plan - Personalausgaben'!Z146,2)</f>
        <v>0</v>
      </c>
      <c r="AA146" s="130">
        <f>ROUND(AA144*'Plan - Personalausgaben'!AA146,2)</f>
        <v>0</v>
      </c>
      <c r="AB146" s="130">
        <f>ROUND(AB144*'Plan - Personalausgaben'!AB146,2)</f>
        <v>0</v>
      </c>
      <c r="AC146" s="140">
        <f>ROUND(AC144*'Plan - Personalausgaben'!AC146,2)</f>
        <v>0</v>
      </c>
      <c r="AD146" s="129">
        <f>ROUND(AD144*'Plan - Personalausgaben'!AD146,2)</f>
        <v>0</v>
      </c>
      <c r="AE146" s="130">
        <f>ROUND(AE144*'Plan - Personalausgaben'!AE146,2)</f>
        <v>0</v>
      </c>
      <c r="AF146" s="130">
        <f>ROUND(AF144*'Plan - Personalausgaben'!AF146,2)</f>
        <v>0</v>
      </c>
      <c r="AG146" s="140">
        <f>ROUND(AG144*'Plan - Personalausgaben'!AG146,2)</f>
        <v>0</v>
      </c>
      <c r="AH146" s="129">
        <f>ROUND(AH144*'Plan - Personalausgaben'!AH146,2)</f>
        <v>0</v>
      </c>
      <c r="AI146" s="130">
        <f>ROUND(AI144*'Plan - Personalausgaben'!AI146,2)</f>
        <v>0</v>
      </c>
      <c r="AJ146" s="130">
        <f>ROUND(AJ144*'Plan - Personalausgaben'!AJ146,2)</f>
        <v>0</v>
      </c>
      <c r="AK146" s="131">
        <f>ROUND(AK144*'Plan - Personalausgaben'!AK146,2)</f>
        <v>0</v>
      </c>
      <c r="AL146" s="136">
        <f t="shared" si="57"/>
        <v>0</v>
      </c>
      <c r="AM146" s="130">
        <f t="shared" si="58"/>
        <v>0</v>
      </c>
      <c r="AN146" s="130">
        <f t="shared" si="59"/>
        <v>0</v>
      </c>
      <c r="AO146" s="130">
        <f t="shared" si="60"/>
        <v>0</v>
      </c>
      <c r="AP146" s="131">
        <f t="shared" si="61"/>
        <v>0</v>
      </c>
    </row>
    <row r="147" spans="1:42" s="108" customFormat="1" x14ac:dyDescent="0.25">
      <c r="A147" s="124" t="s">
        <v>109</v>
      </c>
      <c r="B147" s="129">
        <f t="shared" ref="B147:AK147" si="62">B144-B145-B146</f>
        <v>0</v>
      </c>
      <c r="C147" s="130">
        <f t="shared" si="62"/>
        <v>0</v>
      </c>
      <c r="D147" s="130">
        <f t="shared" si="62"/>
        <v>0</v>
      </c>
      <c r="E147" s="130">
        <f t="shared" si="62"/>
        <v>0</v>
      </c>
      <c r="F147" s="130">
        <f t="shared" si="62"/>
        <v>0</v>
      </c>
      <c r="G147" s="130">
        <f t="shared" si="62"/>
        <v>0</v>
      </c>
      <c r="H147" s="130">
        <f t="shared" si="62"/>
        <v>0</v>
      </c>
      <c r="I147" s="130">
        <f t="shared" si="62"/>
        <v>0</v>
      </c>
      <c r="J147" s="130">
        <f t="shared" si="62"/>
        <v>0</v>
      </c>
      <c r="K147" s="130">
        <f t="shared" si="62"/>
        <v>0</v>
      </c>
      <c r="L147" s="130">
        <f t="shared" si="62"/>
        <v>0</v>
      </c>
      <c r="M147" s="140">
        <f t="shared" si="62"/>
        <v>0</v>
      </c>
      <c r="N147" s="129">
        <f t="shared" si="62"/>
        <v>0</v>
      </c>
      <c r="O147" s="130">
        <f t="shared" si="62"/>
        <v>0</v>
      </c>
      <c r="P147" s="130">
        <f t="shared" si="62"/>
        <v>0</v>
      </c>
      <c r="Q147" s="130">
        <f t="shared" si="62"/>
        <v>0</v>
      </c>
      <c r="R147" s="130">
        <f t="shared" si="62"/>
        <v>0</v>
      </c>
      <c r="S147" s="130">
        <f t="shared" si="62"/>
        <v>0</v>
      </c>
      <c r="T147" s="130">
        <f t="shared" si="62"/>
        <v>0</v>
      </c>
      <c r="U147" s="130">
        <f t="shared" si="62"/>
        <v>0</v>
      </c>
      <c r="V147" s="130">
        <f t="shared" si="62"/>
        <v>0</v>
      </c>
      <c r="W147" s="130">
        <f t="shared" si="62"/>
        <v>0</v>
      </c>
      <c r="X147" s="130">
        <f t="shared" si="62"/>
        <v>0</v>
      </c>
      <c r="Y147" s="140">
        <f t="shared" si="62"/>
        <v>0</v>
      </c>
      <c r="Z147" s="129">
        <f t="shared" si="62"/>
        <v>0</v>
      </c>
      <c r="AA147" s="130">
        <f t="shared" si="62"/>
        <v>0</v>
      </c>
      <c r="AB147" s="130">
        <f t="shared" si="62"/>
        <v>0</v>
      </c>
      <c r="AC147" s="140">
        <f t="shared" si="62"/>
        <v>0</v>
      </c>
      <c r="AD147" s="129">
        <f t="shared" si="62"/>
        <v>0</v>
      </c>
      <c r="AE147" s="130">
        <f t="shared" si="62"/>
        <v>0</v>
      </c>
      <c r="AF147" s="130">
        <f t="shared" si="62"/>
        <v>0</v>
      </c>
      <c r="AG147" s="140">
        <f t="shared" si="62"/>
        <v>0</v>
      </c>
      <c r="AH147" s="129">
        <f t="shared" si="62"/>
        <v>0</v>
      </c>
      <c r="AI147" s="130">
        <f t="shared" si="62"/>
        <v>0</v>
      </c>
      <c r="AJ147" s="130">
        <f t="shared" si="62"/>
        <v>0</v>
      </c>
      <c r="AK147" s="131">
        <f t="shared" si="62"/>
        <v>0</v>
      </c>
      <c r="AL147" s="136">
        <f t="shared" si="57"/>
        <v>0</v>
      </c>
      <c r="AM147" s="130">
        <f t="shared" si="58"/>
        <v>0</v>
      </c>
      <c r="AN147" s="130">
        <f t="shared" si="59"/>
        <v>0</v>
      </c>
      <c r="AO147" s="130">
        <f t="shared" si="60"/>
        <v>0</v>
      </c>
      <c r="AP147" s="131">
        <f t="shared" si="61"/>
        <v>0</v>
      </c>
    </row>
    <row r="148" spans="1:42" s="108" customFormat="1" x14ac:dyDescent="0.25">
      <c r="A148" s="118" t="s">
        <v>99</v>
      </c>
      <c r="B148" s="119">
        <f>'Plan - Personalausgaben'!B148</f>
        <v>0</v>
      </c>
      <c r="C148" s="120">
        <f>'Plan - Personalausgaben'!C148</f>
        <v>0</v>
      </c>
      <c r="D148" s="120">
        <f>'Plan - Personalausgaben'!D148</f>
        <v>0</v>
      </c>
      <c r="E148" s="120">
        <f>'Plan - Personalausgaben'!E148</f>
        <v>0</v>
      </c>
      <c r="F148" s="120">
        <f>'Plan - Personalausgaben'!F148</f>
        <v>0</v>
      </c>
      <c r="G148" s="120">
        <f>'Plan - Personalausgaben'!G148</f>
        <v>0</v>
      </c>
      <c r="H148" s="120">
        <f>'Plan - Personalausgaben'!H148</f>
        <v>0</v>
      </c>
      <c r="I148" s="120">
        <f>'Plan - Personalausgaben'!I148</f>
        <v>0</v>
      </c>
      <c r="J148" s="120">
        <f>'Plan - Personalausgaben'!J148</f>
        <v>0</v>
      </c>
      <c r="K148" s="120">
        <f>'Plan - Personalausgaben'!K148</f>
        <v>0</v>
      </c>
      <c r="L148" s="120">
        <f>'Plan - Personalausgaben'!L148</f>
        <v>0</v>
      </c>
      <c r="M148" s="122">
        <f>'Plan - Personalausgaben'!M148</f>
        <v>0</v>
      </c>
      <c r="N148" s="119">
        <f>'Plan - Personalausgaben'!N148</f>
        <v>0</v>
      </c>
      <c r="O148" s="120">
        <f>'Plan - Personalausgaben'!O148</f>
        <v>0</v>
      </c>
      <c r="P148" s="120">
        <f>'Plan - Personalausgaben'!P148</f>
        <v>0</v>
      </c>
      <c r="Q148" s="120">
        <f>'Plan - Personalausgaben'!Q148</f>
        <v>0</v>
      </c>
      <c r="R148" s="120">
        <f>'Plan - Personalausgaben'!R148</f>
        <v>0</v>
      </c>
      <c r="S148" s="120">
        <f>'Plan - Personalausgaben'!S148</f>
        <v>0</v>
      </c>
      <c r="T148" s="120">
        <f>'Plan - Personalausgaben'!T148</f>
        <v>0</v>
      </c>
      <c r="U148" s="120">
        <f>'Plan - Personalausgaben'!U148</f>
        <v>0</v>
      </c>
      <c r="V148" s="120">
        <f>'Plan - Personalausgaben'!V148</f>
        <v>0</v>
      </c>
      <c r="W148" s="120">
        <f>'Plan - Personalausgaben'!W148</f>
        <v>0</v>
      </c>
      <c r="X148" s="120">
        <f>'Plan - Personalausgaben'!X148</f>
        <v>0</v>
      </c>
      <c r="Y148" s="122">
        <f>'Plan - Personalausgaben'!Y148</f>
        <v>0</v>
      </c>
      <c r="Z148" s="119">
        <f>'Plan - Personalausgaben'!Z148</f>
        <v>0</v>
      </c>
      <c r="AA148" s="120">
        <f>'Plan - Personalausgaben'!AA148</f>
        <v>0</v>
      </c>
      <c r="AB148" s="120">
        <f>'Plan - Personalausgaben'!AB148</f>
        <v>0</v>
      </c>
      <c r="AC148" s="122">
        <f>'Plan - Personalausgaben'!AC148</f>
        <v>0</v>
      </c>
      <c r="AD148" s="119">
        <f>'Plan - Personalausgaben'!AD148</f>
        <v>0</v>
      </c>
      <c r="AE148" s="120">
        <f>'Plan - Personalausgaben'!AE148</f>
        <v>0</v>
      </c>
      <c r="AF148" s="120">
        <f>'Plan - Personalausgaben'!AF148</f>
        <v>0</v>
      </c>
      <c r="AG148" s="122">
        <f>'Plan - Personalausgaben'!AG148</f>
        <v>0</v>
      </c>
      <c r="AH148" s="119">
        <f>'Plan - Personalausgaben'!AH148</f>
        <v>0</v>
      </c>
      <c r="AI148" s="120">
        <f>'Plan - Personalausgaben'!AI148</f>
        <v>0</v>
      </c>
      <c r="AJ148" s="120">
        <f>'Plan - Personalausgaben'!AJ148</f>
        <v>0</v>
      </c>
      <c r="AK148" s="121">
        <f>'Plan - Personalausgaben'!AK148</f>
        <v>0</v>
      </c>
      <c r="AL148" s="123">
        <f t="shared" si="57"/>
        <v>0</v>
      </c>
      <c r="AM148" s="120">
        <f t="shared" si="58"/>
        <v>0</v>
      </c>
      <c r="AN148" s="120">
        <f t="shared" si="59"/>
        <v>0</v>
      </c>
      <c r="AO148" s="120">
        <f t="shared" si="60"/>
        <v>0</v>
      </c>
      <c r="AP148" s="121">
        <f t="shared" si="61"/>
        <v>0</v>
      </c>
    </row>
    <row r="149" spans="1:42" s="108" customFormat="1" x14ac:dyDescent="0.25">
      <c r="A149" s="124" t="s">
        <v>107</v>
      </c>
      <c r="B149" s="129">
        <f>ROUND(B148*'Plan - Personalausgaben'!B149,2)</f>
        <v>0</v>
      </c>
      <c r="C149" s="130">
        <f>ROUND(C148*'Plan - Personalausgaben'!C149,2)</f>
        <v>0</v>
      </c>
      <c r="D149" s="130">
        <f>ROUND(D148*'Plan - Personalausgaben'!D149,2)</f>
        <v>0</v>
      </c>
      <c r="E149" s="130">
        <f>ROUND(E148*'Plan - Personalausgaben'!E149,2)</f>
        <v>0</v>
      </c>
      <c r="F149" s="130">
        <f>ROUND(F148*'Plan - Personalausgaben'!F149,2)</f>
        <v>0</v>
      </c>
      <c r="G149" s="130">
        <f>ROUND(G148*'Plan - Personalausgaben'!G149,2)</f>
        <v>0</v>
      </c>
      <c r="H149" s="130">
        <f>ROUND(H148*'Plan - Personalausgaben'!H149,2)</f>
        <v>0</v>
      </c>
      <c r="I149" s="130">
        <f>ROUND(I148*'Plan - Personalausgaben'!I149,2)</f>
        <v>0</v>
      </c>
      <c r="J149" s="130">
        <f>ROUND(J148*'Plan - Personalausgaben'!J149,2)</f>
        <v>0</v>
      </c>
      <c r="K149" s="130">
        <f>ROUND(K148*'Plan - Personalausgaben'!K149,2)</f>
        <v>0</v>
      </c>
      <c r="L149" s="130">
        <f>ROUND(L148*'Plan - Personalausgaben'!L149,2)</f>
        <v>0</v>
      </c>
      <c r="M149" s="140">
        <f>ROUND(M148*'Plan - Personalausgaben'!M149,2)</f>
        <v>0</v>
      </c>
      <c r="N149" s="129">
        <f>ROUND(N148*'Plan - Personalausgaben'!N149,2)</f>
        <v>0</v>
      </c>
      <c r="O149" s="130">
        <f>ROUND(O148*'Plan - Personalausgaben'!O149,2)</f>
        <v>0</v>
      </c>
      <c r="P149" s="130">
        <f>ROUND(P148*'Plan - Personalausgaben'!P149,2)</f>
        <v>0</v>
      </c>
      <c r="Q149" s="130">
        <f>ROUND(Q148*'Plan - Personalausgaben'!Q149,2)</f>
        <v>0</v>
      </c>
      <c r="R149" s="130">
        <f>ROUND(R148*'Plan - Personalausgaben'!R149,2)</f>
        <v>0</v>
      </c>
      <c r="S149" s="130">
        <f>ROUND(S148*'Plan - Personalausgaben'!S149,2)</f>
        <v>0</v>
      </c>
      <c r="T149" s="130">
        <f>ROUND(T148*'Plan - Personalausgaben'!T149,2)</f>
        <v>0</v>
      </c>
      <c r="U149" s="130">
        <f>ROUND(U148*'Plan - Personalausgaben'!U149,2)</f>
        <v>0</v>
      </c>
      <c r="V149" s="130">
        <f>ROUND(V148*'Plan - Personalausgaben'!V149,2)</f>
        <v>0</v>
      </c>
      <c r="W149" s="130">
        <f>ROUND(W148*'Plan - Personalausgaben'!W149,2)</f>
        <v>0</v>
      </c>
      <c r="X149" s="130">
        <f>ROUND(X148*'Plan - Personalausgaben'!X149,2)</f>
        <v>0</v>
      </c>
      <c r="Y149" s="140">
        <f>ROUND(Y148*'Plan - Personalausgaben'!Y149,2)</f>
        <v>0</v>
      </c>
      <c r="Z149" s="129">
        <f>ROUND(Z148*'Plan - Personalausgaben'!Z149,2)</f>
        <v>0</v>
      </c>
      <c r="AA149" s="130">
        <f>ROUND(AA148*'Plan - Personalausgaben'!AA149,2)</f>
        <v>0</v>
      </c>
      <c r="AB149" s="130">
        <f>ROUND(AB148*'Plan - Personalausgaben'!AB149,2)</f>
        <v>0</v>
      </c>
      <c r="AC149" s="140">
        <f>ROUND(AC148*'Plan - Personalausgaben'!AC149,2)</f>
        <v>0</v>
      </c>
      <c r="AD149" s="129">
        <f>ROUND(AD148*'Plan - Personalausgaben'!AD149,2)</f>
        <v>0</v>
      </c>
      <c r="AE149" s="130">
        <f>ROUND(AE148*'Plan - Personalausgaben'!AE149,2)</f>
        <v>0</v>
      </c>
      <c r="AF149" s="130">
        <f>ROUND(AF148*'Plan - Personalausgaben'!AF149,2)</f>
        <v>0</v>
      </c>
      <c r="AG149" s="140">
        <f>ROUND(AG148*'Plan - Personalausgaben'!AG149,2)</f>
        <v>0</v>
      </c>
      <c r="AH149" s="129">
        <f>ROUND(AH148*'Plan - Personalausgaben'!AH149,2)</f>
        <v>0</v>
      </c>
      <c r="AI149" s="130">
        <f>ROUND(AI148*'Plan - Personalausgaben'!AI149,2)</f>
        <v>0</v>
      </c>
      <c r="AJ149" s="130">
        <f>ROUND(AJ148*'Plan - Personalausgaben'!AJ149,2)</f>
        <v>0</v>
      </c>
      <c r="AK149" s="131">
        <f>ROUND(AK148*'Plan - Personalausgaben'!AK149,2)</f>
        <v>0</v>
      </c>
      <c r="AL149" s="136">
        <f t="shared" si="57"/>
        <v>0</v>
      </c>
      <c r="AM149" s="130">
        <f t="shared" si="58"/>
        <v>0</v>
      </c>
      <c r="AN149" s="130">
        <f t="shared" si="59"/>
        <v>0</v>
      </c>
      <c r="AO149" s="130">
        <f t="shared" si="60"/>
        <v>0</v>
      </c>
      <c r="AP149" s="131">
        <f t="shared" si="61"/>
        <v>0</v>
      </c>
    </row>
    <row r="150" spans="1:42" s="108" customFormat="1" x14ac:dyDescent="0.25">
      <c r="A150" s="124" t="s">
        <v>108</v>
      </c>
      <c r="B150" s="129">
        <f>ROUND(B148*'Plan - Personalausgaben'!B150,2)</f>
        <v>0</v>
      </c>
      <c r="C150" s="130">
        <f>ROUND(C148*'Plan - Personalausgaben'!C150,2)</f>
        <v>0</v>
      </c>
      <c r="D150" s="130">
        <f>ROUND(D148*'Plan - Personalausgaben'!D150,2)</f>
        <v>0</v>
      </c>
      <c r="E150" s="130">
        <f>ROUND(E148*'Plan - Personalausgaben'!E150,2)</f>
        <v>0</v>
      </c>
      <c r="F150" s="130">
        <f>ROUND(F148*'Plan - Personalausgaben'!F150,2)</f>
        <v>0</v>
      </c>
      <c r="G150" s="130">
        <f>ROUND(G148*'Plan - Personalausgaben'!G150,2)</f>
        <v>0</v>
      </c>
      <c r="H150" s="130">
        <f>ROUND(H148*'Plan - Personalausgaben'!H150,2)</f>
        <v>0</v>
      </c>
      <c r="I150" s="130">
        <f>ROUND(I148*'Plan - Personalausgaben'!I150,2)</f>
        <v>0</v>
      </c>
      <c r="J150" s="130">
        <f>ROUND(J148*'Plan - Personalausgaben'!J150,2)</f>
        <v>0</v>
      </c>
      <c r="K150" s="130">
        <f>ROUND(K148*'Plan - Personalausgaben'!K150,2)</f>
        <v>0</v>
      </c>
      <c r="L150" s="130">
        <f>ROUND(L148*'Plan - Personalausgaben'!L150,2)</f>
        <v>0</v>
      </c>
      <c r="M150" s="140">
        <f>ROUND(M148*'Plan - Personalausgaben'!M150,2)</f>
        <v>0</v>
      </c>
      <c r="N150" s="129">
        <f>ROUND(N148*'Plan - Personalausgaben'!N150,2)</f>
        <v>0</v>
      </c>
      <c r="O150" s="130">
        <f>ROUND(O148*'Plan - Personalausgaben'!O150,2)</f>
        <v>0</v>
      </c>
      <c r="P150" s="130">
        <f>ROUND(P148*'Plan - Personalausgaben'!P150,2)</f>
        <v>0</v>
      </c>
      <c r="Q150" s="130">
        <f>ROUND(Q148*'Plan - Personalausgaben'!Q150,2)</f>
        <v>0</v>
      </c>
      <c r="R150" s="130">
        <f>ROUND(R148*'Plan - Personalausgaben'!R150,2)</f>
        <v>0</v>
      </c>
      <c r="S150" s="130">
        <f>ROUND(S148*'Plan - Personalausgaben'!S150,2)</f>
        <v>0</v>
      </c>
      <c r="T150" s="130">
        <f>ROUND(T148*'Plan - Personalausgaben'!T150,2)</f>
        <v>0</v>
      </c>
      <c r="U150" s="130">
        <f>ROUND(U148*'Plan - Personalausgaben'!U150,2)</f>
        <v>0</v>
      </c>
      <c r="V150" s="130">
        <f>ROUND(V148*'Plan - Personalausgaben'!V150,2)</f>
        <v>0</v>
      </c>
      <c r="W150" s="130">
        <f>ROUND(W148*'Plan - Personalausgaben'!W150,2)</f>
        <v>0</v>
      </c>
      <c r="X150" s="130">
        <f>ROUND(X148*'Plan - Personalausgaben'!X150,2)</f>
        <v>0</v>
      </c>
      <c r="Y150" s="140">
        <f>ROUND(Y148*'Plan - Personalausgaben'!Y150,2)</f>
        <v>0</v>
      </c>
      <c r="Z150" s="129">
        <f>ROUND(Z148*'Plan - Personalausgaben'!Z150,2)</f>
        <v>0</v>
      </c>
      <c r="AA150" s="130">
        <f>ROUND(AA148*'Plan - Personalausgaben'!AA150,2)</f>
        <v>0</v>
      </c>
      <c r="AB150" s="130">
        <f>ROUND(AB148*'Plan - Personalausgaben'!AB150,2)</f>
        <v>0</v>
      </c>
      <c r="AC150" s="140">
        <f>ROUND(AC148*'Plan - Personalausgaben'!AC150,2)</f>
        <v>0</v>
      </c>
      <c r="AD150" s="129">
        <f>ROUND(AD148*'Plan - Personalausgaben'!AD150,2)</f>
        <v>0</v>
      </c>
      <c r="AE150" s="130">
        <f>ROUND(AE148*'Plan - Personalausgaben'!AE150,2)</f>
        <v>0</v>
      </c>
      <c r="AF150" s="130">
        <f>ROUND(AF148*'Plan - Personalausgaben'!AF150,2)</f>
        <v>0</v>
      </c>
      <c r="AG150" s="140">
        <f>ROUND(AG148*'Plan - Personalausgaben'!AG150,2)</f>
        <v>0</v>
      </c>
      <c r="AH150" s="129">
        <f>ROUND(AH148*'Plan - Personalausgaben'!AH150,2)</f>
        <v>0</v>
      </c>
      <c r="AI150" s="130">
        <f>ROUND(AI148*'Plan - Personalausgaben'!AI150,2)</f>
        <v>0</v>
      </c>
      <c r="AJ150" s="130">
        <f>ROUND(AJ148*'Plan - Personalausgaben'!AJ150,2)</f>
        <v>0</v>
      </c>
      <c r="AK150" s="131">
        <f>ROUND(AK148*'Plan - Personalausgaben'!AK150,2)</f>
        <v>0</v>
      </c>
      <c r="AL150" s="136">
        <f t="shared" si="57"/>
        <v>0</v>
      </c>
      <c r="AM150" s="130">
        <f t="shared" si="58"/>
        <v>0</v>
      </c>
      <c r="AN150" s="130">
        <f t="shared" si="59"/>
        <v>0</v>
      </c>
      <c r="AO150" s="130">
        <f t="shared" si="60"/>
        <v>0</v>
      </c>
      <c r="AP150" s="131">
        <f t="shared" si="61"/>
        <v>0</v>
      </c>
    </row>
    <row r="151" spans="1:42" s="108" customFormat="1" x14ac:dyDescent="0.25">
      <c r="A151" s="124" t="s">
        <v>109</v>
      </c>
      <c r="B151" s="129">
        <f t="shared" ref="B151:AK151" si="63">B148-B149-B150</f>
        <v>0</v>
      </c>
      <c r="C151" s="130">
        <f t="shared" si="63"/>
        <v>0</v>
      </c>
      <c r="D151" s="130">
        <f t="shared" si="63"/>
        <v>0</v>
      </c>
      <c r="E151" s="130">
        <f t="shared" si="63"/>
        <v>0</v>
      </c>
      <c r="F151" s="130">
        <f t="shared" si="63"/>
        <v>0</v>
      </c>
      <c r="G151" s="130">
        <f t="shared" si="63"/>
        <v>0</v>
      </c>
      <c r="H151" s="130">
        <f t="shared" si="63"/>
        <v>0</v>
      </c>
      <c r="I151" s="130">
        <f t="shared" si="63"/>
        <v>0</v>
      </c>
      <c r="J151" s="130">
        <f t="shared" si="63"/>
        <v>0</v>
      </c>
      <c r="K151" s="130">
        <f t="shared" si="63"/>
        <v>0</v>
      </c>
      <c r="L151" s="130">
        <f t="shared" si="63"/>
        <v>0</v>
      </c>
      <c r="M151" s="140">
        <f t="shared" si="63"/>
        <v>0</v>
      </c>
      <c r="N151" s="129">
        <f t="shared" si="63"/>
        <v>0</v>
      </c>
      <c r="O151" s="130">
        <f t="shared" si="63"/>
        <v>0</v>
      </c>
      <c r="P151" s="130">
        <f t="shared" si="63"/>
        <v>0</v>
      </c>
      <c r="Q151" s="130">
        <f t="shared" si="63"/>
        <v>0</v>
      </c>
      <c r="R151" s="130">
        <f t="shared" si="63"/>
        <v>0</v>
      </c>
      <c r="S151" s="130">
        <f t="shared" si="63"/>
        <v>0</v>
      </c>
      <c r="T151" s="130">
        <f t="shared" si="63"/>
        <v>0</v>
      </c>
      <c r="U151" s="130">
        <f t="shared" si="63"/>
        <v>0</v>
      </c>
      <c r="V151" s="130">
        <f t="shared" si="63"/>
        <v>0</v>
      </c>
      <c r="W151" s="130">
        <f t="shared" si="63"/>
        <v>0</v>
      </c>
      <c r="X151" s="130">
        <f t="shared" si="63"/>
        <v>0</v>
      </c>
      <c r="Y151" s="140">
        <f t="shared" si="63"/>
        <v>0</v>
      </c>
      <c r="Z151" s="129">
        <f t="shared" si="63"/>
        <v>0</v>
      </c>
      <c r="AA151" s="130">
        <f t="shared" si="63"/>
        <v>0</v>
      </c>
      <c r="AB151" s="130">
        <f t="shared" si="63"/>
        <v>0</v>
      </c>
      <c r="AC151" s="140">
        <f t="shared" si="63"/>
        <v>0</v>
      </c>
      <c r="AD151" s="129">
        <f t="shared" si="63"/>
        <v>0</v>
      </c>
      <c r="AE151" s="130">
        <f t="shared" si="63"/>
        <v>0</v>
      </c>
      <c r="AF151" s="130">
        <f t="shared" si="63"/>
        <v>0</v>
      </c>
      <c r="AG151" s="140">
        <f t="shared" si="63"/>
        <v>0</v>
      </c>
      <c r="AH151" s="129">
        <f t="shared" si="63"/>
        <v>0</v>
      </c>
      <c r="AI151" s="130">
        <f t="shared" si="63"/>
        <v>0</v>
      </c>
      <c r="AJ151" s="130">
        <f t="shared" si="63"/>
        <v>0</v>
      </c>
      <c r="AK151" s="131">
        <f t="shared" si="63"/>
        <v>0</v>
      </c>
      <c r="AL151" s="136">
        <f t="shared" si="57"/>
        <v>0</v>
      </c>
      <c r="AM151" s="130">
        <f t="shared" si="58"/>
        <v>0</v>
      </c>
      <c r="AN151" s="130">
        <f t="shared" si="59"/>
        <v>0</v>
      </c>
      <c r="AO151" s="130">
        <f t="shared" si="60"/>
        <v>0</v>
      </c>
      <c r="AP151" s="131">
        <f t="shared" si="61"/>
        <v>0</v>
      </c>
    </row>
    <row r="152" spans="1:42" s="108" customFormat="1" x14ac:dyDescent="0.25">
      <c r="A152" s="118" t="s">
        <v>99</v>
      </c>
      <c r="B152" s="119">
        <f>'Plan - Personalausgaben'!B152</f>
        <v>0</v>
      </c>
      <c r="C152" s="120">
        <f>'Plan - Personalausgaben'!C152</f>
        <v>0</v>
      </c>
      <c r="D152" s="120">
        <f>'Plan - Personalausgaben'!D152</f>
        <v>0</v>
      </c>
      <c r="E152" s="120">
        <f>'Plan - Personalausgaben'!E152</f>
        <v>0</v>
      </c>
      <c r="F152" s="120">
        <f>'Plan - Personalausgaben'!F152</f>
        <v>0</v>
      </c>
      <c r="G152" s="120">
        <f>'Plan - Personalausgaben'!G152</f>
        <v>0</v>
      </c>
      <c r="H152" s="120">
        <f>'Plan - Personalausgaben'!H152</f>
        <v>0</v>
      </c>
      <c r="I152" s="120">
        <f>'Plan - Personalausgaben'!I152</f>
        <v>0</v>
      </c>
      <c r="J152" s="120">
        <f>'Plan - Personalausgaben'!J152</f>
        <v>0</v>
      </c>
      <c r="K152" s="120">
        <f>'Plan - Personalausgaben'!K152</f>
        <v>0</v>
      </c>
      <c r="L152" s="120">
        <f>'Plan - Personalausgaben'!L152</f>
        <v>0</v>
      </c>
      <c r="M152" s="122">
        <f>'Plan - Personalausgaben'!M152</f>
        <v>0</v>
      </c>
      <c r="N152" s="119">
        <f>'Plan - Personalausgaben'!N152</f>
        <v>0</v>
      </c>
      <c r="O152" s="120">
        <f>'Plan - Personalausgaben'!O152</f>
        <v>0</v>
      </c>
      <c r="P152" s="120">
        <f>'Plan - Personalausgaben'!P152</f>
        <v>0</v>
      </c>
      <c r="Q152" s="120">
        <f>'Plan - Personalausgaben'!Q152</f>
        <v>0</v>
      </c>
      <c r="R152" s="120">
        <f>'Plan - Personalausgaben'!R152</f>
        <v>0</v>
      </c>
      <c r="S152" s="120">
        <f>'Plan - Personalausgaben'!S152</f>
        <v>0</v>
      </c>
      <c r="T152" s="120">
        <f>'Plan - Personalausgaben'!T152</f>
        <v>0</v>
      </c>
      <c r="U152" s="120">
        <f>'Plan - Personalausgaben'!U152</f>
        <v>0</v>
      </c>
      <c r="V152" s="120">
        <f>'Plan - Personalausgaben'!V152</f>
        <v>0</v>
      </c>
      <c r="W152" s="120">
        <f>'Plan - Personalausgaben'!W152</f>
        <v>0</v>
      </c>
      <c r="X152" s="120">
        <f>'Plan - Personalausgaben'!X152</f>
        <v>0</v>
      </c>
      <c r="Y152" s="122">
        <f>'Plan - Personalausgaben'!Y152</f>
        <v>0</v>
      </c>
      <c r="Z152" s="119">
        <f>'Plan - Personalausgaben'!Z152</f>
        <v>0</v>
      </c>
      <c r="AA152" s="120">
        <f>'Plan - Personalausgaben'!AA152</f>
        <v>0</v>
      </c>
      <c r="AB152" s="120">
        <f>'Plan - Personalausgaben'!AB152</f>
        <v>0</v>
      </c>
      <c r="AC152" s="122">
        <f>'Plan - Personalausgaben'!AC152</f>
        <v>0</v>
      </c>
      <c r="AD152" s="119">
        <f>'Plan - Personalausgaben'!AD152</f>
        <v>0</v>
      </c>
      <c r="AE152" s="120">
        <f>'Plan - Personalausgaben'!AE152</f>
        <v>0</v>
      </c>
      <c r="AF152" s="120">
        <f>'Plan - Personalausgaben'!AF152</f>
        <v>0</v>
      </c>
      <c r="AG152" s="122">
        <f>'Plan - Personalausgaben'!AG152</f>
        <v>0</v>
      </c>
      <c r="AH152" s="119">
        <f>'Plan - Personalausgaben'!AH152</f>
        <v>0</v>
      </c>
      <c r="AI152" s="120">
        <f>'Plan - Personalausgaben'!AI152</f>
        <v>0</v>
      </c>
      <c r="AJ152" s="120">
        <f>'Plan - Personalausgaben'!AJ152</f>
        <v>0</v>
      </c>
      <c r="AK152" s="121">
        <f>'Plan - Personalausgaben'!AK152</f>
        <v>0</v>
      </c>
      <c r="AL152" s="123">
        <f t="shared" si="57"/>
        <v>0</v>
      </c>
      <c r="AM152" s="120">
        <f t="shared" si="58"/>
        <v>0</v>
      </c>
      <c r="AN152" s="120">
        <f t="shared" si="59"/>
        <v>0</v>
      </c>
      <c r="AO152" s="120">
        <f t="shared" si="60"/>
        <v>0</v>
      </c>
      <c r="AP152" s="121">
        <f t="shared" si="61"/>
        <v>0</v>
      </c>
    </row>
    <row r="153" spans="1:42" s="108" customFormat="1" x14ac:dyDescent="0.25">
      <c r="A153" s="124" t="s">
        <v>107</v>
      </c>
      <c r="B153" s="129">
        <f>ROUND(B152*'Plan - Personalausgaben'!B153,2)</f>
        <v>0</v>
      </c>
      <c r="C153" s="130">
        <f>ROUND(C152*'Plan - Personalausgaben'!C153,2)</f>
        <v>0</v>
      </c>
      <c r="D153" s="130">
        <f>ROUND(D152*'Plan - Personalausgaben'!D153,2)</f>
        <v>0</v>
      </c>
      <c r="E153" s="130">
        <f>ROUND(E152*'Plan - Personalausgaben'!E153,2)</f>
        <v>0</v>
      </c>
      <c r="F153" s="130">
        <f>ROUND(F152*'Plan - Personalausgaben'!F153,2)</f>
        <v>0</v>
      </c>
      <c r="G153" s="130">
        <f>ROUND(G152*'Plan - Personalausgaben'!G153,2)</f>
        <v>0</v>
      </c>
      <c r="H153" s="130">
        <f>ROUND(H152*'Plan - Personalausgaben'!H153,2)</f>
        <v>0</v>
      </c>
      <c r="I153" s="130">
        <f>ROUND(I152*'Plan - Personalausgaben'!I153,2)</f>
        <v>0</v>
      </c>
      <c r="J153" s="130">
        <f>ROUND(J152*'Plan - Personalausgaben'!J153,2)</f>
        <v>0</v>
      </c>
      <c r="K153" s="130">
        <f>ROUND(K152*'Plan - Personalausgaben'!K153,2)</f>
        <v>0</v>
      </c>
      <c r="L153" s="130">
        <f>ROUND(L152*'Plan - Personalausgaben'!L153,2)</f>
        <v>0</v>
      </c>
      <c r="M153" s="140">
        <f>ROUND(M152*'Plan - Personalausgaben'!M153,2)</f>
        <v>0</v>
      </c>
      <c r="N153" s="129">
        <f>ROUND(N152*'Plan - Personalausgaben'!N153,2)</f>
        <v>0</v>
      </c>
      <c r="O153" s="130">
        <f>ROUND(O152*'Plan - Personalausgaben'!O153,2)</f>
        <v>0</v>
      </c>
      <c r="P153" s="130">
        <f>ROUND(P152*'Plan - Personalausgaben'!P153,2)</f>
        <v>0</v>
      </c>
      <c r="Q153" s="130">
        <f>ROUND(Q152*'Plan - Personalausgaben'!Q153,2)</f>
        <v>0</v>
      </c>
      <c r="R153" s="130">
        <f>ROUND(R152*'Plan - Personalausgaben'!R153,2)</f>
        <v>0</v>
      </c>
      <c r="S153" s="130">
        <f>ROUND(S152*'Plan - Personalausgaben'!S153,2)</f>
        <v>0</v>
      </c>
      <c r="T153" s="130">
        <f>ROUND(T152*'Plan - Personalausgaben'!T153,2)</f>
        <v>0</v>
      </c>
      <c r="U153" s="130">
        <f>ROUND(U152*'Plan - Personalausgaben'!U153,2)</f>
        <v>0</v>
      </c>
      <c r="V153" s="130">
        <f>ROUND(V152*'Plan - Personalausgaben'!V153,2)</f>
        <v>0</v>
      </c>
      <c r="W153" s="130">
        <f>ROUND(W152*'Plan - Personalausgaben'!W153,2)</f>
        <v>0</v>
      </c>
      <c r="X153" s="130">
        <f>ROUND(X152*'Plan - Personalausgaben'!X153,2)</f>
        <v>0</v>
      </c>
      <c r="Y153" s="140">
        <f>ROUND(Y152*'Plan - Personalausgaben'!Y153,2)</f>
        <v>0</v>
      </c>
      <c r="Z153" s="129">
        <f>ROUND(Z152*'Plan - Personalausgaben'!Z153,2)</f>
        <v>0</v>
      </c>
      <c r="AA153" s="130">
        <f>ROUND(AA152*'Plan - Personalausgaben'!AA153,2)</f>
        <v>0</v>
      </c>
      <c r="AB153" s="130">
        <f>ROUND(AB152*'Plan - Personalausgaben'!AB153,2)</f>
        <v>0</v>
      </c>
      <c r="AC153" s="140">
        <f>ROUND(AC152*'Plan - Personalausgaben'!AC153,2)</f>
        <v>0</v>
      </c>
      <c r="AD153" s="129">
        <f>ROUND(AD152*'Plan - Personalausgaben'!AD153,2)</f>
        <v>0</v>
      </c>
      <c r="AE153" s="130">
        <f>ROUND(AE152*'Plan - Personalausgaben'!AE153,2)</f>
        <v>0</v>
      </c>
      <c r="AF153" s="130">
        <f>ROUND(AF152*'Plan - Personalausgaben'!AF153,2)</f>
        <v>0</v>
      </c>
      <c r="AG153" s="140">
        <f>ROUND(AG152*'Plan - Personalausgaben'!AG153,2)</f>
        <v>0</v>
      </c>
      <c r="AH153" s="129">
        <f>ROUND(AH152*'Plan - Personalausgaben'!AH153,2)</f>
        <v>0</v>
      </c>
      <c r="AI153" s="130">
        <f>ROUND(AI152*'Plan - Personalausgaben'!AI153,2)</f>
        <v>0</v>
      </c>
      <c r="AJ153" s="130">
        <f>ROUND(AJ152*'Plan - Personalausgaben'!AJ153,2)</f>
        <v>0</v>
      </c>
      <c r="AK153" s="131">
        <f>ROUND(AK152*'Plan - Personalausgaben'!AK153,2)</f>
        <v>0</v>
      </c>
      <c r="AL153" s="136">
        <f t="shared" si="57"/>
        <v>0</v>
      </c>
      <c r="AM153" s="130">
        <f t="shared" si="58"/>
        <v>0</v>
      </c>
      <c r="AN153" s="130">
        <f t="shared" si="59"/>
        <v>0</v>
      </c>
      <c r="AO153" s="130">
        <f t="shared" si="60"/>
        <v>0</v>
      </c>
      <c r="AP153" s="131">
        <f t="shared" si="61"/>
        <v>0</v>
      </c>
    </row>
    <row r="154" spans="1:42" s="108" customFormat="1" x14ac:dyDescent="0.25">
      <c r="A154" s="124" t="s">
        <v>108</v>
      </c>
      <c r="B154" s="129">
        <f>ROUND(B152*'Plan - Personalausgaben'!B154,2)</f>
        <v>0</v>
      </c>
      <c r="C154" s="130">
        <f>ROUND(C152*'Plan - Personalausgaben'!C154,2)</f>
        <v>0</v>
      </c>
      <c r="D154" s="130">
        <f>ROUND(D152*'Plan - Personalausgaben'!D154,2)</f>
        <v>0</v>
      </c>
      <c r="E154" s="130">
        <f>ROUND(E152*'Plan - Personalausgaben'!E154,2)</f>
        <v>0</v>
      </c>
      <c r="F154" s="130">
        <f>ROUND(F152*'Plan - Personalausgaben'!F154,2)</f>
        <v>0</v>
      </c>
      <c r="G154" s="130">
        <f>ROUND(G152*'Plan - Personalausgaben'!G154,2)</f>
        <v>0</v>
      </c>
      <c r="H154" s="130">
        <f>ROUND(H152*'Plan - Personalausgaben'!H154,2)</f>
        <v>0</v>
      </c>
      <c r="I154" s="130">
        <f>ROUND(I152*'Plan - Personalausgaben'!I154,2)</f>
        <v>0</v>
      </c>
      <c r="J154" s="130">
        <f>ROUND(J152*'Plan - Personalausgaben'!J154,2)</f>
        <v>0</v>
      </c>
      <c r="K154" s="130">
        <f>ROUND(K152*'Plan - Personalausgaben'!K154,2)</f>
        <v>0</v>
      </c>
      <c r="L154" s="130">
        <f>ROUND(L152*'Plan - Personalausgaben'!L154,2)</f>
        <v>0</v>
      </c>
      <c r="M154" s="140">
        <f>ROUND(M152*'Plan - Personalausgaben'!M154,2)</f>
        <v>0</v>
      </c>
      <c r="N154" s="129">
        <f>ROUND(N152*'Plan - Personalausgaben'!N154,2)</f>
        <v>0</v>
      </c>
      <c r="O154" s="130">
        <f>ROUND(O152*'Plan - Personalausgaben'!O154,2)</f>
        <v>0</v>
      </c>
      <c r="P154" s="130">
        <f>ROUND(P152*'Plan - Personalausgaben'!P154,2)</f>
        <v>0</v>
      </c>
      <c r="Q154" s="130">
        <f>ROUND(Q152*'Plan - Personalausgaben'!Q154,2)</f>
        <v>0</v>
      </c>
      <c r="R154" s="130">
        <f>ROUND(R152*'Plan - Personalausgaben'!R154,2)</f>
        <v>0</v>
      </c>
      <c r="S154" s="130">
        <f>ROUND(S152*'Plan - Personalausgaben'!S154,2)</f>
        <v>0</v>
      </c>
      <c r="T154" s="130">
        <f>ROUND(T152*'Plan - Personalausgaben'!T154,2)</f>
        <v>0</v>
      </c>
      <c r="U154" s="130">
        <f>ROUND(U152*'Plan - Personalausgaben'!U154,2)</f>
        <v>0</v>
      </c>
      <c r="V154" s="130">
        <f>ROUND(V152*'Plan - Personalausgaben'!V154,2)</f>
        <v>0</v>
      </c>
      <c r="W154" s="130">
        <f>ROUND(W152*'Plan - Personalausgaben'!W154,2)</f>
        <v>0</v>
      </c>
      <c r="X154" s="130">
        <f>ROUND(X152*'Plan - Personalausgaben'!X154,2)</f>
        <v>0</v>
      </c>
      <c r="Y154" s="140">
        <f>ROUND(Y152*'Plan - Personalausgaben'!Y154,2)</f>
        <v>0</v>
      </c>
      <c r="Z154" s="129">
        <f>ROUND(Z152*'Plan - Personalausgaben'!Z154,2)</f>
        <v>0</v>
      </c>
      <c r="AA154" s="130">
        <f>ROUND(AA152*'Plan - Personalausgaben'!AA154,2)</f>
        <v>0</v>
      </c>
      <c r="AB154" s="130">
        <f>ROUND(AB152*'Plan - Personalausgaben'!AB154,2)</f>
        <v>0</v>
      </c>
      <c r="AC154" s="140">
        <f>ROUND(AC152*'Plan - Personalausgaben'!AC154,2)</f>
        <v>0</v>
      </c>
      <c r="AD154" s="129">
        <f>ROUND(AD152*'Plan - Personalausgaben'!AD154,2)</f>
        <v>0</v>
      </c>
      <c r="AE154" s="130">
        <f>ROUND(AE152*'Plan - Personalausgaben'!AE154,2)</f>
        <v>0</v>
      </c>
      <c r="AF154" s="130">
        <f>ROUND(AF152*'Plan - Personalausgaben'!AF154,2)</f>
        <v>0</v>
      </c>
      <c r="AG154" s="140">
        <f>ROUND(AG152*'Plan - Personalausgaben'!AG154,2)</f>
        <v>0</v>
      </c>
      <c r="AH154" s="129">
        <f>ROUND(AH152*'Plan - Personalausgaben'!AH154,2)</f>
        <v>0</v>
      </c>
      <c r="AI154" s="130">
        <f>ROUND(AI152*'Plan - Personalausgaben'!AI154,2)</f>
        <v>0</v>
      </c>
      <c r="AJ154" s="130">
        <f>ROUND(AJ152*'Plan - Personalausgaben'!AJ154,2)</f>
        <v>0</v>
      </c>
      <c r="AK154" s="131">
        <f>ROUND(AK152*'Plan - Personalausgaben'!AK154,2)</f>
        <v>0</v>
      </c>
      <c r="AL154" s="136">
        <f t="shared" si="57"/>
        <v>0</v>
      </c>
      <c r="AM154" s="130">
        <f t="shared" si="58"/>
        <v>0</v>
      </c>
      <c r="AN154" s="130">
        <f t="shared" si="59"/>
        <v>0</v>
      </c>
      <c r="AO154" s="130">
        <f t="shared" si="60"/>
        <v>0</v>
      </c>
      <c r="AP154" s="131">
        <f t="shared" si="61"/>
        <v>0</v>
      </c>
    </row>
    <row r="155" spans="1:42" s="108" customFormat="1" x14ac:dyDescent="0.25">
      <c r="A155" s="124" t="s">
        <v>109</v>
      </c>
      <c r="B155" s="129">
        <f t="shared" ref="B155:AK155" si="64">B152-B153-B154</f>
        <v>0</v>
      </c>
      <c r="C155" s="130">
        <f t="shared" si="64"/>
        <v>0</v>
      </c>
      <c r="D155" s="130">
        <f t="shared" si="64"/>
        <v>0</v>
      </c>
      <c r="E155" s="130">
        <f t="shared" si="64"/>
        <v>0</v>
      </c>
      <c r="F155" s="130">
        <f t="shared" si="64"/>
        <v>0</v>
      </c>
      <c r="G155" s="130">
        <f t="shared" si="64"/>
        <v>0</v>
      </c>
      <c r="H155" s="130">
        <f t="shared" si="64"/>
        <v>0</v>
      </c>
      <c r="I155" s="130">
        <f t="shared" si="64"/>
        <v>0</v>
      </c>
      <c r="J155" s="130">
        <f t="shared" si="64"/>
        <v>0</v>
      </c>
      <c r="K155" s="130">
        <f t="shared" si="64"/>
        <v>0</v>
      </c>
      <c r="L155" s="130">
        <f t="shared" si="64"/>
        <v>0</v>
      </c>
      <c r="M155" s="140">
        <f t="shared" si="64"/>
        <v>0</v>
      </c>
      <c r="N155" s="129">
        <f t="shared" si="64"/>
        <v>0</v>
      </c>
      <c r="O155" s="130">
        <f t="shared" si="64"/>
        <v>0</v>
      </c>
      <c r="P155" s="130">
        <f t="shared" si="64"/>
        <v>0</v>
      </c>
      <c r="Q155" s="130">
        <f t="shared" si="64"/>
        <v>0</v>
      </c>
      <c r="R155" s="130">
        <f t="shared" si="64"/>
        <v>0</v>
      </c>
      <c r="S155" s="130">
        <f t="shared" si="64"/>
        <v>0</v>
      </c>
      <c r="T155" s="130">
        <f t="shared" si="64"/>
        <v>0</v>
      </c>
      <c r="U155" s="130">
        <f t="shared" si="64"/>
        <v>0</v>
      </c>
      <c r="V155" s="130">
        <f t="shared" si="64"/>
        <v>0</v>
      </c>
      <c r="W155" s="130">
        <f t="shared" si="64"/>
        <v>0</v>
      </c>
      <c r="X155" s="130">
        <f t="shared" si="64"/>
        <v>0</v>
      </c>
      <c r="Y155" s="140">
        <f t="shared" si="64"/>
        <v>0</v>
      </c>
      <c r="Z155" s="129">
        <f t="shared" si="64"/>
        <v>0</v>
      </c>
      <c r="AA155" s="130">
        <f t="shared" si="64"/>
        <v>0</v>
      </c>
      <c r="AB155" s="130">
        <f t="shared" si="64"/>
        <v>0</v>
      </c>
      <c r="AC155" s="140">
        <f t="shared" si="64"/>
        <v>0</v>
      </c>
      <c r="AD155" s="129">
        <f t="shared" si="64"/>
        <v>0</v>
      </c>
      <c r="AE155" s="130">
        <f t="shared" si="64"/>
        <v>0</v>
      </c>
      <c r="AF155" s="130">
        <f t="shared" si="64"/>
        <v>0</v>
      </c>
      <c r="AG155" s="140">
        <f t="shared" si="64"/>
        <v>0</v>
      </c>
      <c r="AH155" s="129">
        <f t="shared" si="64"/>
        <v>0</v>
      </c>
      <c r="AI155" s="130">
        <f t="shared" si="64"/>
        <v>0</v>
      </c>
      <c r="AJ155" s="130">
        <f t="shared" si="64"/>
        <v>0</v>
      </c>
      <c r="AK155" s="131">
        <f t="shared" si="64"/>
        <v>0</v>
      </c>
      <c r="AL155" s="136">
        <f t="shared" si="57"/>
        <v>0</v>
      </c>
      <c r="AM155" s="130">
        <f t="shared" si="58"/>
        <v>0</v>
      </c>
      <c r="AN155" s="130">
        <f t="shared" si="59"/>
        <v>0</v>
      </c>
      <c r="AO155" s="130">
        <f t="shared" si="60"/>
        <v>0</v>
      </c>
      <c r="AP155" s="131">
        <f t="shared" si="61"/>
        <v>0</v>
      </c>
    </row>
    <row r="156" spans="1:42" s="108" customFormat="1" x14ac:dyDescent="0.25">
      <c r="A156" s="118" t="s">
        <v>99</v>
      </c>
      <c r="B156" s="119">
        <f>'Plan - Personalausgaben'!B156</f>
        <v>0</v>
      </c>
      <c r="C156" s="120">
        <f>'Plan - Personalausgaben'!C156</f>
        <v>0</v>
      </c>
      <c r="D156" s="120">
        <f>'Plan - Personalausgaben'!D156</f>
        <v>0</v>
      </c>
      <c r="E156" s="120">
        <f>'Plan - Personalausgaben'!E156</f>
        <v>0</v>
      </c>
      <c r="F156" s="120">
        <f>'Plan - Personalausgaben'!F156</f>
        <v>0</v>
      </c>
      <c r="G156" s="120">
        <f>'Plan - Personalausgaben'!G156</f>
        <v>0</v>
      </c>
      <c r="H156" s="120">
        <f>'Plan - Personalausgaben'!H156</f>
        <v>0</v>
      </c>
      <c r="I156" s="120">
        <f>'Plan - Personalausgaben'!I156</f>
        <v>0</v>
      </c>
      <c r="J156" s="120">
        <f>'Plan - Personalausgaben'!J156</f>
        <v>0</v>
      </c>
      <c r="K156" s="120">
        <f>'Plan - Personalausgaben'!K156</f>
        <v>0</v>
      </c>
      <c r="L156" s="120">
        <f>'Plan - Personalausgaben'!L156</f>
        <v>0</v>
      </c>
      <c r="M156" s="122">
        <f>'Plan - Personalausgaben'!M156</f>
        <v>0</v>
      </c>
      <c r="N156" s="119">
        <f>'Plan - Personalausgaben'!N156</f>
        <v>0</v>
      </c>
      <c r="O156" s="120">
        <f>'Plan - Personalausgaben'!O156</f>
        <v>0</v>
      </c>
      <c r="P156" s="120">
        <f>'Plan - Personalausgaben'!P156</f>
        <v>0</v>
      </c>
      <c r="Q156" s="120">
        <f>'Plan - Personalausgaben'!Q156</f>
        <v>0</v>
      </c>
      <c r="R156" s="120">
        <f>'Plan - Personalausgaben'!R156</f>
        <v>0</v>
      </c>
      <c r="S156" s="120">
        <f>'Plan - Personalausgaben'!S156</f>
        <v>0</v>
      </c>
      <c r="T156" s="120">
        <f>'Plan - Personalausgaben'!T156</f>
        <v>0</v>
      </c>
      <c r="U156" s="120">
        <f>'Plan - Personalausgaben'!U156</f>
        <v>0</v>
      </c>
      <c r="V156" s="120">
        <f>'Plan - Personalausgaben'!V156</f>
        <v>0</v>
      </c>
      <c r="W156" s="120">
        <f>'Plan - Personalausgaben'!W156</f>
        <v>0</v>
      </c>
      <c r="X156" s="120">
        <f>'Plan - Personalausgaben'!X156</f>
        <v>0</v>
      </c>
      <c r="Y156" s="122">
        <f>'Plan - Personalausgaben'!Y156</f>
        <v>0</v>
      </c>
      <c r="Z156" s="119">
        <f>'Plan - Personalausgaben'!Z156</f>
        <v>0</v>
      </c>
      <c r="AA156" s="120">
        <f>'Plan - Personalausgaben'!AA156</f>
        <v>0</v>
      </c>
      <c r="AB156" s="120">
        <f>'Plan - Personalausgaben'!AB156</f>
        <v>0</v>
      </c>
      <c r="AC156" s="122">
        <f>'Plan - Personalausgaben'!AC156</f>
        <v>0</v>
      </c>
      <c r="AD156" s="119">
        <f>'Plan - Personalausgaben'!AD156</f>
        <v>0</v>
      </c>
      <c r="AE156" s="120">
        <f>'Plan - Personalausgaben'!AE156</f>
        <v>0</v>
      </c>
      <c r="AF156" s="120">
        <f>'Plan - Personalausgaben'!AF156</f>
        <v>0</v>
      </c>
      <c r="AG156" s="122">
        <f>'Plan - Personalausgaben'!AG156</f>
        <v>0</v>
      </c>
      <c r="AH156" s="119">
        <f>'Plan - Personalausgaben'!AH156</f>
        <v>0</v>
      </c>
      <c r="AI156" s="120">
        <f>'Plan - Personalausgaben'!AI156</f>
        <v>0</v>
      </c>
      <c r="AJ156" s="120">
        <f>'Plan - Personalausgaben'!AJ156</f>
        <v>0</v>
      </c>
      <c r="AK156" s="121">
        <f>'Plan - Personalausgaben'!AK156</f>
        <v>0</v>
      </c>
      <c r="AL156" s="123">
        <f t="shared" si="57"/>
        <v>0</v>
      </c>
      <c r="AM156" s="120">
        <f t="shared" si="58"/>
        <v>0</v>
      </c>
      <c r="AN156" s="120">
        <f t="shared" si="59"/>
        <v>0</v>
      </c>
      <c r="AO156" s="120">
        <f t="shared" si="60"/>
        <v>0</v>
      </c>
      <c r="AP156" s="121">
        <f t="shared" si="61"/>
        <v>0</v>
      </c>
    </row>
    <row r="157" spans="1:42" s="108" customFormat="1" x14ac:dyDescent="0.25">
      <c r="A157" s="124" t="s">
        <v>107</v>
      </c>
      <c r="B157" s="129">
        <f>ROUND(B156*'Plan - Personalausgaben'!B157,2)</f>
        <v>0</v>
      </c>
      <c r="C157" s="130">
        <f>ROUND(C156*'Plan - Personalausgaben'!C157,2)</f>
        <v>0</v>
      </c>
      <c r="D157" s="130">
        <f>ROUND(D156*'Plan - Personalausgaben'!D157,2)</f>
        <v>0</v>
      </c>
      <c r="E157" s="130">
        <f>ROUND(E156*'Plan - Personalausgaben'!E157,2)</f>
        <v>0</v>
      </c>
      <c r="F157" s="130">
        <f>ROUND(F156*'Plan - Personalausgaben'!F157,2)</f>
        <v>0</v>
      </c>
      <c r="G157" s="130">
        <f>ROUND(G156*'Plan - Personalausgaben'!G157,2)</f>
        <v>0</v>
      </c>
      <c r="H157" s="130">
        <f>ROUND(H156*'Plan - Personalausgaben'!H157,2)</f>
        <v>0</v>
      </c>
      <c r="I157" s="130">
        <f>ROUND(I156*'Plan - Personalausgaben'!I157,2)</f>
        <v>0</v>
      </c>
      <c r="J157" s="130">
        <f>ROUND(J156*'Plan - Personalausgaben'!J157,2)</f>
        <v>0</v>
      </c>
      <c r="K157" s="130">
        <f>ROUND(K156*'Plan - Personalausgaben'!K157,2)</f>
        <v>0</v>
      </c>
      <c r="L157" s="130">
        <f>ROUND(L156*'Plan - Personalausgaben'!L157,2)</f>
        <v>0</v>
      </c>
      <c r="M157" s="140">
        <f>ROUND(M156*'Plan - Personalausgaben'!M157,2)</f>
        <v>0</v>
      </c>
      <c r="N157" s="129">
        <f>ROUND(N156*'Plan - Personalausgaben'!N157,2)</f>
        <v>0</v>
      </c>
      <c r="O157" s="130">
        <f>ROUND(O156*'Plan - Personalausgaben'!O157,2)</f>
        <v>0</v>
      </c>
      <c r="P157" s="130">
        <f>ROUND(P156*'Plan - Personalausgaben'!P157,2)</f>
        <v>0</v>
      </c>
      <c r="Q157" s="130">
        <f>ROUND(Q156*'Plan - Personalausgaben'!Q157,2)</f>
        <v>0</v>
      </c>
      <c r="R157" s="130">
        <f>ROUND(R156*'Plan - Personalausgaben'!R157,2)</f>
        <v>0</v>
      </c>
      <c r="S157" s="130">
        <f>ROUND(S156*'Plan - Personalausgaben'!S157,2)</f>
        <v>0</v>
      </c>
      <c r="T157" s="130">
        <f>ROUND(T156*'Plan - Personalausgaben'!T157,2)</f>
        <v>0</v>
      </c>
      <c r="U157" s="130">
        <f>ROUND(U156*'Plan - Personalausgaben'!U157,2)</f>
        <v>0</v>
      </c>
      <c r="V157" s="130">
        <f>ROUND(V156*'Plan - Personalausgaben'!V157,2)</f>
        <v>0</v>
      </c>
      <c r="W157" s="130">
        <f>ROUND(W156*'Plan - Personalausgaben'!W157,2)</f>
        <v>0</v>
      </c>
      <c r="X157" s="130">
        <f>ROUND(X156*'Plan - Personalausgaben'!X157,2)</f>
        <v>0</v>
      </c>
      <c r="Y157" s="140">
        <f>ROUND(Y156*'Plan - Personalausgaben'!Y157,2)</f>
        <v>0</v>
      </c>
      <c r="Z157" s="129">
        <f>ROUND(Z156*'Plan - Personalausgaben'!Z157,2)</f>
        <v>0</v>
      </c>
      <c r="AA157" s="130">
        <f>ROUND(AA156*'Plan - Personalausgaben'!AA157,2)</f>
        <v>0</v>
      </c>
      <c r="AB157" s="130">
        <f>ROUND(AB156*'Plan - Personalausgaben'!AB157,2)</f>
        <v>0</v>
      </c>
      <c r="AC157" s="140">
        <f>ROUND(AC156*'Plan - Personalausgaben'!AC157,2)</f>
        <v>0</v>
      </c>
      <c r="AD157" s="129">
        <f>ROUND(AD156*'Plan - Personalausgaben'!AD157,2)</f>
        <v>0</v>
      </c>
      <c r="AE157" s="130">
        <f>ROUND(AE156*'Plan - Personalausgaben'!AE157,2)</f>
        <v>0</v>
      </c>
      <c r="AF157" s="130">
        <f>ROUND(AF156*'Plan - Personalausgaben'!AF157,2)</f>
        <v>0</v>
      </c>
      <c r="AG157" s="140">
        <f>ROUND(AG156*'Plan - Personalausgaben'!AG157,2)</f>
        <v>0</v>
      </c>
      <c r="AH157" s="129">
        <f>ROUND(AH156*'Plan - Personalausgaben'!AH157,2)</f>
        <v>0</v>
      </c>
      <c r="AI157" s="130">
        <f>ROUND(AI156*'Plan - Personalausgaben'!AI157,2)</f>
        <v>0</v>
      </c>
      <c r="AJ157" s="130">
        <f>ROUND(AJ156*'Plan - Personalausgaben'!AJ157,2)</f>
        <v>0</v>
      </c>
      <c r="AK157" s="131">
        <f>ROUND(AK156*'Plan - Personalausgaben'!AK157,2)</f>
        <v>0</v>
      </c>
      <c r="AL157" s="136">
        <f t="shared" si="57"/>
        <v>0</v>
      </c>
      <c r="AM157" s="130">
        <f t="shared" si="58"/>
        <v>0</v>
      </c>
      <c r="AN157" s="130">
        <f t="shared" si="59"/>
        <v>0</v>
      </c>
      <c r="AO157" s="130">
        <f t="shared" si="60"/>
        <v>0</v>
      </c>
      <c r="AP157" s="131">
        <f t="shared" si="61"/>
        <v>0</v>
      </c>
    </row>
    <row r="158" spans="1:42" s="108" customFormat="1" x14ac:dyDescent="0.25">
      <c r="A158" s="124" t="s">
        <v>108</v>
      </c>
      <c r="B158" s="129">
        <f>ROUND(B156*'Plan - Personalausgaben'!B158,2)</f>
        <v>0</v>
      </c>
      <c r="C158" s="130">
        <f>ROUND(C156*'Plan - Personalausgaben'!C158,2)</f>
        <v>0</v>
      </c>
      <c r="D158" s="130">
        <f>ROUND(D156*'Plan - Personalausgaben'!D158,2)</f>
        <v>0</v>
      </c>
      <c r="E158" s="130">
        <f>ROUND(E156*'Plan - Personalausgaben'!E158,2)</f>
        <v>0</v>
      </c>
      <c r="F158" s="130">
        <f>ROUND(F156*'Plan - Personalausgaben'!F158,2)</f>
        <v>0</v>
      </c>
      <c r="G158" s="130">
        <f>ROUND(G156*'Plan - Personalausgaben'!G158,2)</f>
        <v>0</v>
      </c>
      <c r="H158" s="130">
        <f>ROUND(H156*'Plan - Personalausgaben'!H158,2)</f>
        <v>0</v>
      </c>
      <c r="I158" s="130">
        <f>ROUND(I156*'Plan - Personalausgaben'!I158,2)</f>
        <v>0</v>
      </c>
      <c r="J158" s="130">
        <f>ROUND(J156*'Plan - Personalausgaben'!J158,2)</f>
        <v>0</v>
      </c>
      <c r="K158" s="130">
        <f>ROUND(K156*'Plan - Personalausgaben'!K158,2)</f>
        <v>0</v>
      </c>
      <c r="L158" s="130">
        <f>ROUND(L156*'Plan - Personalausgaben'!L158,2)</f>
        <v>0</v>
      </c>
      <c r="M158" s="140">
        <f>ROUND(M156*'Plan - Personalausgaben'!M158,2)</f>
        <v>0</v>
      </c>
      <c r="N158" s="129">
        <f>ROUND(N156*'Plan - Personalausgaben'!N158,2)</f>
        <v>0</v>
      </c>
      <c r="O158" s="130">
        <f>ROUND(O156*'Plan - Personalausgaben'!O158,2)</f>
        <v>0</v>
      </c>
      <c r="P158" s="130">
        <f>ROUND(P156*'Plan - Personalausgaben'!P158,2)</f>
        <v>0</v>
      </c>
      <c r="Q158" s="130">
        <f>ROUND(Q156*'Plan - Personalausgaben'!Q158,2)</f>
        <v>0</v>
      </c>
      <c r="R158" s="130">
        <f>ROUND(R156*'Plan - Personalausgaben'!R158,2)</f>
        <v>0</v>
      </c>
      <c r="S158" s="130">
        <f>ROUND(S156*'Plan - Personalausgaben'!S158,2)</f>
        <v>0</v>
      </c>
      <c r="T158" s="130">
        <f>ROUND(T156*'Plan - Personalausgaben'!T158,2)</f>
        <v>0</v>
      </c>
      <c r="U158" s="130">
        <f>ROUND(U156*'Plan - Personalausgaben'!U158,2)</f>
        <v>0</v>
      </c>
      <c r="V158" s="130">
        <f>ROUND(V156*'Plan - Personalausgaben'!V158,2)</f>
        <v>0</v>
      </c>
      <c r="W158" s="130">
        <f>ROUND(W156*'Plan - Personalausgaben'!W158,2)</f>
        <v>0</v>
      </c>
      <c r="X158" s="130">
        <f>ROUND(X156*'Plan - Personalausgaben'!X158,2)</f>
        <v>0</v>
      </c>
      <c r="Y158" s="140">
        <f>ROUND(Y156*'Plan - Personalausgaben'!Y158,2)</f>
        <v>0</v>
      </c>
      <c r="Z158" s="129">
        <f>ROUND(Z156*'Plan - Personalausgaben'!Z158,2)</f>
        <v>0</v>
      </c>
      <c r="AA158" s="130">
        <f>ROUND(AA156*'Plan - Personalausgaben'!AA158,2)</f>
        <v>0</v>
      </c>
      <c r="AB158" s="130">
        <f>ROUND(AB156*'Plan - Personalausgaben'!AB158,2)</f>
        <v>0</v>
      </c>
      <c r="AC158" s="140">
        <f>ROUND(AC156*'Plan - Personalausgaben'!AC158,2)</f>
        <v>0</v>
      </c>
      <c r="AD158" s="129">
        <f>ROUND(AD156*'Plan - Personalausgaben'!AD158,2)</f>
        <v>0</v>
      </c>
      <c r="AE158" s="130">
        <f>ROUND(AE156*'Plan - Personalausgaben'!AE158,2)</f>
        <v>0</v>
      </c>
      <c r="AF158" s="130">
        <f>ROUND(AF156*'Plan - Personalausgaben'!AF158,2)</f>
        <v>0</v>
      </c>
      <c r="AG158" s="140">
        <f>ROUND(AG156*'Plan - Personalausgaben'!AG158,2)</f>
        <v>0</v>
      </c>
      <c r="AH158" s="129">
        <f>ROUND(AH156*'Plan - Personalausgaben'!AH158,2)</f>
        <v>0</v>
      </c>
      <c r="AI158" s="130">
        <f>ROUND(AI156*'Plan - Personalausgaben'!AI158,2)</f>
        <v>0</v>
      </c>
      <c r="AJ158" s="130">
        <f>ROUND(AJ156*'Plan - Personalausgaben'!AJ158,2)</f>
        <v>0</v>
      </c>
      <c r="AK158" s="131">
        <f>ROUND(AK156*'Plan - Personalausgaben'!AK158,2)</f>
        <v>0</v>
      </c>
      <c r="AL158" s="136">
        <f t="shared" si="57"/>
        <v>0</v>
      </c>
      <c r="AM158" s="130">
        <f t="shared" si="58"/>
        <v>0</v>
      </c>
      <c r="AN158" s="130">
        <f t="shared" si="59"/>
        <v>0</v>
      </c>
      <c r="AO158" s="130">
        <f t="shared" si="60"/>
        <v>0</v>
      </c>
      <c r="AP158" s="131">
        <f t="shared" si="61"/>
        <v>0</v>
      </c>
    </row>
    <row r="159" spans="1:42" s="108" customFormat="1" x14ac:dyDescent="0.25">
      <c r="A159" s="124" t="s">
        <v>109</v>
      </c>
      <c r="B159" s="129">
        <f t="shared" ref="B159:AK159" si="65">B156-B157-B158</f>
        <v>0</v>
      </c>
      <c r="C159" s="130">
        <f t="shared" si="65"/>
        <v>0</v>
      </c>
      <c r="D159" s="130">
        <f t="shared" si="65"/>
        <v>0</v>
      </c>
      <c r="E159" s="130">
        <f t="shared" si="65"/>
        <v>0</v>
      </c>
      <c r="F159" s="130">
        <f t="shared" si="65"/>
        <v>0</v>
      </c>
      <c r="G159" s="130">
        <f t="shared" si="65"/>
        <v>0</v>
      </c>
      <c r="H159" s="130">
        <f t="shared" si="65"/>
        <v>0</v>
      </c>
      <c r="I159" s="130">
        <f t="shared" si="65"/>
        <v>0</v>
      </c>
      <c r="J159" s="130">
        <f t="shared" si="65"/>
        <v>0</v>
      </c>
      <c r="K159" s="130">
        <f t="shared" si="65"/>
        <v>0</v>
      </c>
      <c r="L159" s="130">
        <f t="shared" si="65"/>
        <v>0</v>
      </c>
      <c r="M159" s="140">
        <f t="shared" si="65"/>
        <v>0</v>
      </c>
      <c r="N159" s="129">
        <f t="shared" si="65"/>
        <v>0</v>
      </c>
      <c r="O159" s="130">
        <f t="shared" si="65"/>
        <v>0</v>
      </c>
      <c r="P159" s="130">
        <f t="shared" si="65"/>
        <v>0</v>
      </c>
      <c r="Q159" s="130">
        <f t="shared" si="65"/>
        <v>0</v>
      </c>
      <c r="R159" s="130">
        <f t="shared" si="65"/>
        <v>0</v>
      </c>
      <c r="S159" s="130">
        <f t="shared" si="65"/>
        <v>0</v>
      </c>
      <c r="T159" s="130">
        <f t="shared" si="65"/>
        <v>0</v>
      </c>
      <c r="U159" s="130">
        <f t="shared" si="65"/>
        <v>0</v>
      </c>
      <c r="V159" s="130">
        <f t="shared" si="65"/>
        <v>0</v>
      </c>
      <c r="W159" s="130">
        <f t="shared" si="65"/>
        <v>0</v>
      </c>
      <c r="X159" s="130">
        <f t="shared" si="65"/>
        <v>0</v>
      </c>
      <c r="Y159" s="140">
        <f t="shared" si="65"/>
        <v>0</v>
      </c>
      <c r="Z159" s="129">
        <f t="shared" si="65"/>
        <v>0</v>
      </c>
      <c r="AA159" s="130">
        <f t="shared" si="65"/>
        <v>0</v>
      </c>
      <c r="AB159" s="130">
        <f t="shared" si="65"/>
        <v>0</v>
      </c>
      <c r="AC159" s="140">
        <f t="shared" si="65"/>
        <v>0</v>
      </c>
      <c r="AD159" s="129">
        <f t="shared" si="65"/>
        <v>0</v>
      </c>
      <c r="AE159" s="130">
        <f t="shared" si="65"/>
        <v>0</v>
      </c>
      <c r="AF159" s="130">
        <f t="shared" si="65"/>
        <v>0</v>
      </c>
      <c r="AG159" s="140">
        <f t="shared" si="65"/>
        <v>0</v>
      </c>
      <c r="AH159" s="129">
        <f t="shared" si="65"/>
        <v>0</v>
      </c>
      <c r="AI159" s="130">
        <f t="shared" si="65"/>
        <v>0</v>
      </c>
      <c r="AJ159" s="130">
        <f t="shared" si="65"/>
        <v>0</v>
      </c>
      <c r="AK159" s="131">
        <f t="shared" si="65"/>
        <v>0</v>
      </c>
      <c r="AL159" s="136">
        <f t="shared" si="57"/>
        <v>0</v>
      </c>
      <c r="AM159" s="130">
        <f t="shared" si="58"/>
        <v>0</v>
      </c>
      <c r="AN159" s="130">
        <f t="shared" si="59"/>
        <v>0</v>
      </c>
      <c r="AO159" s="130">
        <f t="shared" si="60"/>
        <v>0</v>
      </c>
      <c r="AP159" s="131">
        <f t="shared" si="61"/>
        <v>0</v>
      </c>
    </row>
    <row r="160" spans="1:42" s="108" customFormat="1" x14ac:dyDescent="0.25">
      <c r="A160" s="118" t="s">
        <v>99</v>
      </c>
      <c r="B160" s="119">
        <f>'Plan - Personalausgaben'!B160</f>
        <v>0</v>
      </c>
      <c r="C160" s="120">
        <f>'Plan - Personalausgaben'!C160</f>
        <v>0</v>
      </c>
      <c r="D160" s="120">
        <f>'Plan - Personalausgaben'!D160</f>
        <v>0</v>
      </c>
      <c r="E160" s="120">
        <f>'Plan - Personalausgaben'!E160</f>
        <v>0</v>
      </c>
      <c r="F160" s="120">
        <f>'Plan - Personalausgaben'!F160</f>
        <v>0</v>
      </c>
      <c r="G160" s="120">
        <f>'Plan - Personalausgaben'!G160</f>
        <v>0</v>
      </c>
      <c r="H160" s="120">
        <f>'Plan - Personalausgaben'!H160</f>
        <v>0</v>
      </c>
      <c r="I160" s="120">
        <f>'Plan - Personalausgaben'!I160</f>
        <v>0</v>
      </c>
      <c r="J160" s="120">
        <f>'Plan - Personalausgaben'!J160</f>
        <v>0</v>
      </c>
      <c r="K160" s="120">
        <f>'Plan - Personalausgaben'!K160</f>
        <v>0</v>
      </c>
      <c r="L160" s="120">
        <f>'Plan - Personalausgaben'!L160</f>
        <v>0</v>
      </c>
      <c r="M160" s="122">
        <f>'Plan - Personalausgaben'!M160</f>
        <v>0</v>
      </c>
      <c r="N160" s="119">
        <f>'Plan - Personalausgaben'!N160</f>
        <v>0</v>
      </c>
      <c r="O160" s="120">
        <f>'Plan - Personalausgaben'!O160</f>
        <v>0</v>
      </c>
      <c r="P160" s="120">
        <f>'Plan - Personalausgaben'!P160</f>
        <v>0</v>
      </c>
      <c r="Q160" s="120">
        <f>'Plan - Personalausgaben'!Q160</f>
        <v>0</v>
      </c>
      <c r="R160" s="120">
        <f>'Plan - Personalausgaben'!R160</f>
        <v>0</v>
      </c>
      <c r="S160" s="120">
        <f>'Plan - Personalausgaben'!S160</f>
        <v>0</v>
      </c>
      <c r="T160" s="120">
        <f>'Plan - Personalausgaben'!T160</f>
        <v>0</v>
      </c>
      <c r="U160" s="120">
        <f>'Plan - Personalausgaben'!U160</f>
        <v>0</v>
      </c>
      <c r="V160" s="120">
        <f>'Plan - Personalausgaben'!V160</f>
        <v>0</v>
      </c>
      <c r="W160" s="120">
        <f>'Plan - Personalausgaben'!W160</f>
        <v>0</v>
      </c>
      <c r="X160" s="120">
        <f>'Plan - Personalausgaben'!X160</f>
        <v>0</v>
      </c>
      <c r="Y160" s="122">
        <f>'Plan - Personalausgaben'!Y160</f>
        <v>0</v>
      </c>
      <c r="Z160" s="119">
        <f>'Plan - Personalausgaben'!Z160</f>
        <v>0</v>
      </c>
      <c r="AA160" s="120">
        <f>'Plan - Personalausgaben'!AA160</f>
        <v>0</v>
      </c>
      <c r="AB160" s="120">
        <f>'Plan - Personalausgaben'!AB160</f>
        <v>0</v>
      </c>
      <c r="AC160" s="122">
        <f>'Plan - Personalausgaben'!AC160</f>
        <v>0</v>
      </c>
      <c r="AD160" s="119">
        <f>'Plan - Personalausgaben'!AD160</f>
        <v>0</v>
      </c>
      <c r="AE160" s="120">
        <f>'Plan - Personalausgaben'!AE160</f>
        <v>0</v>
      </c>
      <c r="AF160" s="120">
        <f>'Plan - Personalausgaben'!AF160</f>
        <v>0</v>
      </c>
      <c r="AG160" s="122">
        <f>'Plan - Personalausgaben'!AG160</f>
        <v>0</v>
      </c>
      <c r="AH160" s="119">
        <f>'Plan - Personalausgaben'!AH160</f>
        <v>0</v>
      </c>
      <c r="AI160" s="120">
        <f>'Plan - Personalausgaben'!AI160</f>
        <v>0</v>
      </c>
      <c r="AJ160" s="120">
        <f>'Plan - Personalausgaben'!AJ160</f>
        <v>0</v>
      </c>
      <c r="AK160" s="121">
        <f>'Plan - Personalausgaben'!AK160</f>
        <v>0</v>
      </c>
      <c r="AL160" s="123">
        <f t="shared" si="57"/>
        <v>0</v>
      </c>
      <c r="AM160" s="120">
        <f t="shared" si="58"/>
        <v>0</v>
      </c>
      <c r="AN160" s="120">
        <f t="shared" si="59"/>
        <v>0</v>
      </c>
      <c r="AO160" s="120">
        <f t="shared" si="60"/>
        <v>0</v>
      </c>
      <c r="AP160" s="121">
        <f t="shared" si="61"/>
        <v>0</v>
      </c>
    </row>
    <row r="161" spans="1:42" s="108" customFormat="1" x14ac:dyDescent="0.25">
      <c r="A161" s="124" t="s">
        <v>107</v>
      </c>
      <c r="B161" s="129">
        <f>ROUND(B160*'Plan - Personalausgaben'!B161,2)</f>
        <v>0</v>
      </c>
      <c r="C161" s="130">
        <f>ROUND(C160*'Plan - Personalausgaben'!C161,2)</f>
        <v>0</v>
      </c>
      <c r="D161" s="130">
        <f>ROUND(D160*'Plan - Personalausgaben'!D161,2)</f>
        <v>0</v>
      </c>
      <c r="E161" s="130">
        <f>ROUND(E160*'Plan - Personalausgaben'!E161,2)</f>
        <v>0</v>
      </c>
      <c r="F161" s="130">
        <f>ROUND(F160*'Plan - Personalausgaben'!F161,2)</f>
        <v>0</v>
      </c>
      <c r="G161" s="130">
        <f>ROUND(G160*'Plan - Personalausgaben'!G161,2)</f>
        <v>0</v>
      </c>
      <c r="H161" s="130">
        <f>ROUND(H160*'Plan - Personalausgaben'!H161,2)</f>
        <v>0</v>
      </c>
      <c r="I161" s="130">
        <f>ROUND(I160*'Plan - Personalausgaben'!I161,2)</f>
        <v>0</v>
      </c>
      <c r="J161" s="130">
        <f>ROUND(J160*'Plan - Personalausgaben'!J161,2)</f>
        <v>0</v>
      </c>
      <c r="K161" s="130">
        <f>ROUND(K160*'Plan - Personalausgaben'!K161,2)</f>
        <v>0</v>
      </c>
      <c r="L161" s="130">
        <f>ROUND(L160*'Plan - Personalausgaben'!L161,2)</f>
        <v>0</v>
      </c>
      <c r="M161" s="140">
        <f>ROUND(M160*'Plan - Personalausgaben'!M161,2)</f>
        <v>0</v>
      </c>
      <c r="N161" s="129">
        <f>ROUND(N160*'Plan - Personalausgaben'!N161,2)</f>
        <v>0</v>
      </c>
      <c r="O161" s="130">
        <f>ROUND(O160*'Plan - Personalausgaben'!O161,2)</f>
        <v>0</v>
      </c>
      <c r="P161" s="130">
        <f>ROUND(P160*'Plan - Personalausgaben'!P161,2)</f>
        <v>0</v>
      </c>
      <c r="Q161" s="130">
        <f>ROUND(Q160*'Plan - Personalausgaben'!Q161,2)</f>
        <v>0</v>
      </c>
      <c r="R161" s="130">
        <f>ROUND(R160*'Plan - Personalausgaben'!R161,2)</f>
        <v>0</v>
      </c>
      <c r="S161" s="130">
        <f>ROUND(S160*'Plan - Personalausgaben'!S161,2)</f>
        <v>0</v>
      </c>
      <c r="T161" s="130">
        <f>ROUND(T160*'Plan - Personalausgaben'!T161,2)</f>
        <v>0</v>
      </c>
      <c r="U161" s="130">
        <f>ROUND(U160*'Plan - Personalausgaben'!U161,2)</f>
        <v>0</v>
      </c>
      <c r="V161" s="130">
        <f>ROUND(V160*'Plan - Personalausgaben'!V161,2)</f>
        <v>0</v>
      </c>
      <c r="W161" s="130">
        <f>ROUND(W160*'Plan - Personalausgaben'!W161,2)</f>
        <v>0</v>
      </c>
      <c r="X161" s="130">
        <f>ROUND(X160*'Plan - Personalausgaben'!X161,2)</f>
        <v>0</v>
      </c>
      <c r="Y161" s="140">
        <f>ROUND(Y160*'Plan - Personalausgaben'!Y161,2)</f>
        <v>0</v>
      </c>
      <c r="Z161" s="129">
        <f>ROUND(Z160*'Plan - Personalausgaben'!Z161,2)</f>
        <v>0</v>
      </c>
      <c r="AA161" s="130">
        <f>ROUND(AA160*'Plan - Personalausgaben'!AA161,2)</f>
        <v>0</v>
      </c>
      <c r="AB161" s="130">
        <f>ROUND(AB160*'Plan - Personalausgaben'!AB161,2)</f>
        <v>0</v>
      </c>
      <c r="AC161" s="140">
        <f>ROUND(AC160*'Plan - Personalausgaben'!AC161,2)</f>
        <v>0</v>
      </c>
      <c r="AD161" s="129">
        <f>ROUND(AD160*'Plan - Personalausgaben'!AD161,2)</f>
        <v>0</v>
      </c>
      <c r="AE161" s="130">
        <f>ROUND(AE160*'Plan - Personalausgaben'!AE161,2)</f>
        <v>0</v>
      </c>
      <c r="AF161" s="130">
        <f>ROUND(AF160*'Plan - Personalausgaben'!AF161,2)</f>
        <v>0</v>
      </c>
      <c r="AG161" s="140">
        <f>ROUND(AG160*'Plan - Personalausgaben'!AG161,2)</f>
        <v>0</v>
      </c>
      <c r="AH161" s="129">
        <f>ROUND(AH160*'Plan - Personalausgaben'!AH161,2)</f>
        <v>0</v>
      </c>
      <c r="AI161" s="130">
        <f>ROUND(AI160*'Plan - Personalausgaben'!AI161,2)</f>
        <v>0</v>
      </c>
      <c r="AJ161" s="130">
        <f>ROUND(AJ160*'Plan - Personalausgaben'!AJ161,2)</f>
        <v>0</v>
      </c>
      <c r="AK161" s="131">
        <f>ROUND(AK160*'Plan - Personalausgaben'!AK161,2)</f>
        <v>0</v>
      </c>
      <c r="AL161" s="136">
        <f t="shared" si="57"/>
        <v>0</v>
      </c>
      <c r="AM161" s="130">
        <f t="shared" si="58"/>
        <v>0</v>
      </c>
      <c r="AN161" s="130">
        <f t="shared" si="59"/>
        <v>0</v>
      </c>
      <c r="AO161" s="130">
        <f t="shared" si="60"/>
        <v>0</v>
      </c>
      <c r="AP161" s="131">
        <f t="shared" si="61"/>
        <v>0</v>
      </c>
    </row>
    <row r="162" spans="1:42" s="108" customFormat="1" x14ac:dyDescent="0.25">
      <c r="A162" s="124" t="s">
        <v>108</v>
      </c>
      <c r="B162" s="129">
        <f>ROUND(B160*'Plan - Personalausgaben'!B162,2)</f>
        <v>0</v>
      </c>
      <c r="C162" s="130">
        <f>ROUND(C160*'Plan - Personalausgaben'!C162,2)</f>
        <v>0</v>
      </c>
      <c r="D162" s="130">
        <f>ROUND(D160*'Plan - Personalausgaben'!D162,2)</f>
        <v>0</v>
      </c>
      <c r="E162" s="130">
        <f>ROUND(E160*'Plan - Personalausgaben'!E162,2)</f>
        <v>0</v>
      </c>
      <c r="F162" s="130">
        <f>ROUND(F160*'Plan - Personalausgaben'!F162,2)</f>
        <v>0</v>
      </c>
      <c r="G162" s="130">
        <f>ROUND(G160*'Plan - Personalausgaben'!G162,2)</f>
        <v>0</v>
      </c>
      <c r="H162" s="130">
        <f>ROUND(H160*'Plan - Personalausgaben'!H162,2)</f>
        <v>0</v>
      </c>
      <c r="I162" s="130">
        <f>ROUND(I160*'Plan - Personalausgaben'!I162,2)</f>
        <v>0</v>
      </c>
      <c r="J162" s="130">
        <f>ROUND(J160*'Plan - Personalausgaben'!J162,2)</f>
        <v>0</v>
      </c>
      <c r="K162" s="130">
        <f>ROUND(K160*'Plan - Personalausgaben'!K162,2)</f>
        <v>0</v>
      </c>
      <c r="L162" s="130">
        <f>ROUND(L160*'Plan - Personalausgaben'!L162,2)</f>
        <v>0</v>
      </c>
      <c r="M162" s="140">
        <f>ROUND(M160*'Plan - Personalausgaben'!M162,2)</f>
        <v>0</v>
      </c>
      <c r="N162" s="129">
        <f>ROUND(N160*'Plan - Personalausgaben'!N162,2)</f>
        <v>0</v>
      </c>
      <c r="O162" s="130">
        <f>ROUND(O160*'Plan - Personalausgaben'!O162,2)</f>
        <v>0</v>
      </c>
      <c r="P162" s="130">
        <f>ROUND(P160*'Plan - Personalausgaben'!P162,2)</f>
        <v>0</v>
      </c>
      <c r="Q162" s="130">
        <f>ROUND(Q160*'Plan - Personalausgaben'!Q162,2)</f>
        <v>0</v>
      </c>
      <c r="R162" s="130">
        <f>ROUND(R160*'Plan - Personalausgaben'!R162,2)</f>
        <v>0</v>
      </c>
      <c r="S162" s="130">
        <f>ROUND(S160*'Plan - Personalausgaben'!S162,2)</f>
        <v>0</v>
      </c>
      <c r="T162" s="130">
        <f>ROUND(T160*'Plan - Personalausgaben'!T162,2)</f>
        <v>0</v>
      </c>
      <c r="U162" s="130">
        <f>ROUND(U160*'Plan - Personalausgaben'!U162,2)</f>
        <v>0</v>
      </c>
      <c r="V162" s="130">
        <f>ROUND(V160*'Plan - Personalausgaben'!V162,2)</f>
        <v>0</v>
      </c>
      <c r="W162" s="130">
        <f>ROUND(W160*'Plan - Personalausgaben'!W162,2)</f>
        <v>0</v>
      </c>
      <c r="X162" s="130">
        <f>ROUND(X160*'Plan - Personalausgaben'!X162,2)</f>
        <v>0</v>
      </c>
      <c r="Y162" s="140">
        <f>ROUND(Y160*'Plan - Personalausgaben'!Y162,2)</f>
        <v>0</v>
      </c>
      <c r="Z162" s="129">
        <f>ROUND(Z160*'Plan - Personalausgaben'!Z162,2)</f>
        <v>0</v>
      </c>
      <c r="AA162" s="130">
        <f>ROUND(AA160*'Plan - Personalausgaben'!AA162,2)</f>
        <v>0</v>
      </c>
      <c r="AB162" s="130">
        <f>ROUND(AB160*'Plan - Personalausgaben'!AB162,2)</f>
        <v>0</v>
      </c>
      <c r="AC162" s="140">
        <f>ROUND(AC160*'Plan - Personalausgaben'!AC162,2)</f>
        <v>0</v>
      </c>
      <c r="AD162" s="129">
        <f>ROUND(AD160*'Plan - Personalausgaben'!AD162,2)</f>
        <v>0</v>
      </c>
      <c r="AE162" s="130">
        <f>ROUND(AE160*'Plan - Personalausgaben'!AE162,2)</f>
        <v>0</v>
      </c>
      <c r="AF162" s="130">
        <f>ROUND(AF160*'Plan - Personalausgaben'!AF162,2)</f>
        <v>0</v>
      </c>
      <c r="AG162" s="140">
        <f>ROUND(AG160*'Plan - Personalausgaben'!AG162,2)</f>
        <v>0</v>
      </c>
      <c r="AH162" s="129">
        <f>ROUND(AH160*'Plan - Personalausgaben'!AH162,2)</f>
        <v>0</v>
      </c>
      <c r="AI162" s="130">
        <f>ROUND(AI160*'Plan - Personalausgaben'!AI162,2)</f>
        <v>0</v>
      </c>
      <c r="AJ162" s="130">
        <f>ROUND(AJ160*'Plan - Personalausgaben'!AJ162,2)</f>
        <v>0</v>
      </c>
      <c r="AK162" s="131">
        <f>ROUND(AK160*'Plan - Personalausgaben'!AK162,2)</f>
        <v>0</v>
      </c>
      <c r="AL162" s="136">
        <f t="shared" si="57"/>
        <v>0</v>
      </c>
      <c r="AM162" s="130">
        <f t="shared" si="58"/>
        <v>0</v>
      </c>
      <c r="AN162" s="130">
        <f t="shared" si="59"/>
        <v>0</v>
      </c>
      <c r="AO162" s="130">
        <f t="shared" si="60"/>
        <v>0</v>
      </c>
      <c r="AP162" s="131">
        <f t="shared" si="61"/>
        <v>0</v>
      </c>
    </row>
    <row r="163" spans="1:42" s="108" customFormat="1" x14ac:dyDescent="0.25">
      <c r="A163" s="124" t="s">
        <v>109</v>
      </c>
      <c r="B163" s="129">
        <f t="shared" ref="B163:AK163" si="66">B160-B161-B162</f>
        <v>0</v>
      </c>
      <c r="C163" s="130">
        <f t="shared" si="66"/>
        <v>0</v>
      </c>
      <c r="D163" s="130">
        <f t="shared" si="66"/>
        <v>0</v>
      </c>
      <c r="E163" s="130">
        <f t="shared" si="66"/>
        <v>0</v>
      </c>
      <c r="F163" s="130">
        <f t="shared" si="66"/>
        <v>0</v>
      </c>
      <c r="G163" s="130">
        <f t="shared" si="66"/>
        <v>0</v>
      </c>
      <c r="H163" s="130">
        <f t="shared" si="66"/>
        <v>0</v>
      </c>
      <c r="I163" s="130">
        <f t="shared" si="66"/>
        <v>0</v>
      </c>
      <c r="J163" s="130">
        <f t="shared" si="66"/>
        <v>0</v>
      </c>
      <c r="K163" s="130">
        <f t="shared" si="66"/>
        <v>0</v>
      </c>
      <c r="L163" s="130">
        <f t="shared" si="66"/>
        <v>0</v>
      </c>
      <c r="M163" s="140">
        <f t="shared" si="66"/>
        <v>0</v>
      </c>
      <c r="N163" s="129">
        <f t="shared" si="66"/>
        <v>0</v>
      </c>
      <c r="O163" s="130">
        <f t="shared" si="66"/>
        <v>0</v>
      </c>
      <c r="P163" s="130">
        <f t="shared" si="66"/>
        <v>0</v>
      </c>
      <c r="Q163" s="130">
        <f t="shared" si="66"/>
        <v>0</v>
      </c>
      <c r="R163" s="130">
        <f t="shared" si="66"/>
        <v>0</v>
      </c>
      <c r="S163" s="130">
        <f t="shared" si="66"/>
        <v>0</v>
      </c>
      <c r="T163" s="130">
        <f t="shared" si="66"/>
        <v>0</v>
      </c>
      <c r="U163" s="130">
        <f t="shared" si="66"/>
        <v>0</v>
      </c>
      <c r="V163" s="130">
        <f t="shared" si="66"/>
        <v>0</v>
      </c>
      <c r="W163" s="130">
        <f t="shared" si="66"/>
        <v>0</v>
      </c>
      <c r="X163" s="130">
        <f t="shared" si="66"/>
        <v>0</v>
      </c>
      <c r="Y163" s="140">
        <f t="shared" si="66"/>
        <v>0</v>
      </c>
      <c r="Z163" s="129">
        <f t="shared" si="66"/>
        <v>0</v>
      </c>
      <c r="AA163" s="130">
        <f t="shared" si="66"/>
        <v>0</v>
      </c>
      <c r="AB163" s="130">
        <f t="shared" si="66"/>
        <v>0</v>
      </c>
      <c r="AC163" s="140">
        <f t="shared" si="66"/>
        <v>0</v>
      </c>
      <c r="AD163" s="129">
        <f t="shared" si="66"/>
        <v>0</v>
      </c>
      <c r="AE163" s="130">
        <f t="shared" si="66"/>
        <v>0</v>
      </c>
      <c r="AF163" s="130">
        <f t="shared" si="66"/>
        <v>0</v>
      </c>
      <c r="AG163" s="140">
        <f t="shared" si="66"/>
        <v>0</v>
      </c>
      <c r="AH163" s="129">
        <f t="shared" si="66"/>
        <v>0</v>
      </c>
      <c r="AI163" s="130">
        <f t="shared" si="66"/>
        <v>0</v>
      </c>
      <c r="AJ163" s="130">
        <f t="shared" si="66"/>
        <v>0</v>
      </c>
      <c r="AK163" s="131">
        <f t="shared" si="66"/>
        <v>0</v>
      </c>
      <c r="AL163" s="136">
        <f t="shared" si="57"/>
        <v>0</v>
      </c>
      <c r="AM163" s="130">
        <f t="shared" si="58"/>
        <v>0</v>
      </c>
      <c r="AN163" s="130">
        <f t="shared" si="59"/>
        <v>0</v>
      </c>
      <c r="AO163" s="130">
        <f t="shared" si="60"/>
        <v>0</v>
      </c>
      <c r="AP163" s="131">
        <f t="shared" si="61"/>
        <v>0</v>
      </c>
    </row>
    <row r="164" spans="1:42" s="108" customFormat="1" x14ac:dyDescent="0.25">
      <c r="A164" s="118" t="s">
        <v>99</v>
      </c>
      <c r="B164" s="119">
        <f>'Plan - Personalausgaben'!B164</f>
        <v>0</v>
      </c>
      <c r="C164" s="120">
        <f>'Plan - Personalausgaben'!C164</f>
        <v>0</v>
      </c>
      <c r="D164" s="120">
        <f>'Plan - Personalausgaben'!D164</f>
        <v>0</v>
      </c>
      <c r="E164" s="120">
        <f>'Plan - Personalausgaben'!E164</f>
        <v>0</v>
      </c>
      <c r="F164" s="120">
        <f>'Plan - Personalausgaben'!F164</f>
        <v>0</v>
      </c>
      <c r="G164" s="120">
        <f>'Plan - Personalausgaben'!G164</f>
        <v>0</v>
      </c>
      <c r="H164" s="120">
        <f>'Plan - Personalausgaben'!H164</f>
        <v>0</v>
      </c>
      <c r="I164" s="120">
        <f>'Plan - Personalausgaben'!I164</f>
        <v>0</v>
      </c>
      <c r="J164" s="120">
        <f>'Plan - Personalausgaben'!J164</f>
        <v>0</v>
      </c>
      <c r="K164" s="120">
        <f>'Plan - Personalausgaben'!K164</f>
        <v>0</v>
      </c>
      <c r="L164" s="120">
        <f>'Plan - Personalausgaben'!L164</f>
        <v>0</v>
      </c>
      <c r="M164" s="122">
        <f>'Plan - Personalausgaben'!M164</f>
        <v>0</v>
      </c>
      <c r="N164" s="119">
        <f>'Plan - Personalausgaben'!N164</f>
        <v>0</v>
      </c>
      <c r="O164" s="120">
        <f>'Plan - Personalausgaben'!O164</f>
        <v>0</v>
      </c>
      <c r="P164" s="120">
        <f>'Plan - Personalausgaben'!P164</f>
        <v>0</v>
      </c>
      <c r="Q164" s="120">
        <f>'Plan - Personalausgaben'!Q164</f>
        <v>0</v>
      </c>
      <c r="R164" s="120">
        <f>'Plan - Personalausgaben'!R164</f>
        <v>0</v>
      </c>
      <c r="S164" s="120">
        <f>'Plan - Personalausgaben'!S164</f>
        <v>0</v>
      </c>
      <c r="T164" s="120">
        <f>'Plan - Personalausgaben'!T164</f>
        <v>0</v>
      </c>
      <c r="U164" s="120">
        <f>'Plan - Personalausgaben'!U164</f>
        <v>0</v>
      </c>
      <c r="V164" s="120">
        <f>'Plan - Personalausgaben'!V164</f>
        <v>0</v>
      </c>
      <c r="W164" s="120">
        <f>'Plan - Personalausgaben'!W164</f>
        <v>0</v>
      </c>
      <c r="X164" s="120">
        <f>'Plan - Personalausgaben'!X164</f>
        <v>0</v>
      </c>
      <c r="Y164" s="122">
        <f>'Plan - Personalausgaben'!Y164</f>
        <v>0</v>
      </c>
      <c r="Z164" s="119">
        <f>'Plan - Personalausgaben'!Z164</f>
        <v>0</v>
      </c>
      <c r="AA164" s="120">
        <f>'Plan - Personalausgaben'!AA164</f>
        <v>0</v>
      </c>
      <c r="AB164" s="120">
        <f>'Plan - Personalausgaben'!AB164</f>
        <v>0</v>
      </c>
      <c r="AC164" s="122">
        <f>'Plan - Personalausgaben'!AC164</f>
        <v>0</v>
      </c>
      <c r="AD164" s="119">
        <f>'Plan - Personalausgaben'!AD164</f>
        <v>0</v>
      </c>
      <c r="AE164" s="120">
        <f>'Plan - Personalausgaben'!AE164</f>
        <v>0</v>
      </c>
      <c r="AF164" s="120">
        <f>'Plan - Personalausgaben'!AF164</f>
        <v>0</v>
      </c>
      <c r="AG164" s="122">
        <f>'Plan - Personalausgaben'!AG164</f>
        <v>0</v>
      </c>
      <c r="AH164" s="119">
        <f>'Plan - Personalausgaben'!AH164</f>
        <v>0</v>
      </c>
      <c r="AI164" s="120">
        <f>'Plan - Personalausgaben'!AI164</f>
        <v>0</v>
      </c>
      <c r="AJ164" s="120">
        <f>'Plan - Personalausgaben'!AJ164</f>
        <v>0</v>
      </c>
      <c r="AK164" s="121">
        <f>'Plan - Personalausgaben'!AK164</f>
        <v>0</v>
      </c>
      <c r="AL164" s="123">
        <f t="shared" si="57"/>
        <v>0</v>
      </c>
      <c r="AM164" s="120">
        <f t="shared" si="58"/>
        <v>0</v>
      </c>
      <c r="AN164" s="120">
        <f t="shared" si="59"/>
        <v>0</v>
      </c>
      <c r="AO164" s="120">
        <f t="shared" si="60"/>
        <v>0</v>
      </c>
      <c r="AP164" s="121">
        <f t="shared" si="61"/>
        <v>0</v>
      </c>
    </row>
    <row r="165" spans="1:42" s="108" customFormat="1" x14ac:dyDescent="0.25">
      <c r="A165" s="124" t="s">
        <v>107</v>
      </c>
      <c r="B165" s="129">
        <f>ROUND(B164*'Plan - Personalausgaben'!B165,2)</f>
        <v>0</v>
      </c>
      <c r="C165" s="130">
        <f>ROUND(C164*'Plan - Personalausgaben'!C165,2)</f>
        <v>0</v>
      </c>
      <c r="D165" s="130">
        <f>ROUND(D164*'Plan - Personalausgaben'!D165,2)</f>
        <v>0</v>
      </c>
      <c r="E165" s="130">
        <f>ROUND(E164*'Plan - Personalausgaben'!E165,2)</f>
        <v>0</v>
      </c>
      <c r="F165" s="130">
        <f>ROUND(F164*'Plan - Personalausgaben'!F165,2)</f>
        <v>0</v>
      </c>
      <c r="G165" s="130">
        <f>ROUND(G164*'Plan - Personalausgaben'!G165,2)</f>
        <v>0</v>
      </c>
      <c r="H165" s="130">
        <f>ROUND(H164*'Plan - Personalausgaben'!H165,2)</f>
        <v>0</v>
      </c>
      <c r="I165" s="130">
        <f>ROUND(I164*'Plan - Personalausgaben'!I165,2)</f>
        <v>0</v>
      </c>
      <c r="J165" s="130">
        <f>ROUND(J164*'Plan - Personalausgaben'!J165,2)</f>
        <v>0</v>
      </c>
      <c r="K165" s="130">
        <f>ROUND(K164*'Plan - Personalausgaben'!K165,2)</f>
        <v>0</v>
      </c>
      <c r="L165" s="130">
        <f>ROUND(L164*'Plan - Personalausgaben'!L165,2)</f>
        <v>0</v>
      </c>
      <c r="M165" s="140">
        <f>ROUND(M164*'Plan - Personalausgaben'!M165,2)</f>
        <v>0</v>
      </c>
      <c r="N165" s="129">
        <f>ROUND(N164*'Plan - Personalausgaben'!N165,2)</f>
        <v>0</v>
      </c>
      <c r="O165" s="130">
        <f>ROUND(O164*'Plan - Personalausgaben'!O165,2)</f>
        <v>0</v>
      </c>
      <c r="P165" s="130">
        <f>ROUND(P164*'Plan - Personalausgaben'!P165,2)</f>
        <v>0</v>
      </c>
      <c r="Q165" s="130">
        <f>ROUND(Q164*'Plan - Personalausgaben'!Q165,2)</f>
        <v>0</v>
      </c>
      <c r="R165" s="130">
        <f>ROUND(R164*'Plan - Personalausgaben'!R165,2)</f>
        <v>0</v>
      </c>
      <c r="S165" s="130">
        <f>ROUND(S164*'Plan - Personalausgaben'!S165,2)</f>
        <v>0</v>
      </c>
      <c r="T165" s="130">
        <f>ROUND(T164*'Plan - Personalausgaben'!T165,2)</f>
        <v>0</v>
      </c>
      <c r="U165" s="130">
        <f>ROUND(U164*'Plan - Personalausgaben'!U165,2)</f>
        <v>0</v>
      </c>
      <c r="V165" s="130">
        <f>ROUND(V164*'Plan - Personalausgaben'!V165,2)</f>
        <v>0</v>
      </c>
      <c r="W165" s="130">
        <f>ROUND(W164*'Plan - Personalausgaben'!W165,2)</f>
        <v>0</v>
      </c>
      <c r="X165" s="130">
        <f>ROUND(X164*'Plan - Personalausgaben'!X165,2)</f>
        <v>0</v>
      </c>
      <c r="Y165" s="140">
        <f>ROUND(Y164*'Plan - Personalausgaben'!Y165,2)</f>
        <v>0</v>
      </c>
      <c r="Z165" s="129">
        <f>ROUND(Z164*'Plan - Personalausgaben'!Z165,2)</f>
        <v>0</v>
      </c>
      <c r="AA165" s="130">
        <f>ROUND(AA164*'Plan - Personalausgaben'!AA165,2)</f>
        <v>0</v>
      </c>
      <c r="AB165" s="130">
        <f>ROUND(AB164*'Plan - Personalausgaben'!AB165,2)</f>
        <v>0</v>
      </c>
      <c r="AC165" s="140">
        <f>ROUND(AC164*'Plan - Personalausgaben'!AC165,2)</f>
        <v>0</v>
      </c>
      <c r="AD165" s="129">
        <f>ROUND(AD164*'Plan - Personalausgaben'!AD165,2)</f>
        <v>0</v>
      </c>
      <c r="AE165" s="130">
        <f>ROUND(AE164*'Plan - Personalausgaben'!AE165,2)</f>
        <v>0</v>
      </c>
      <c r="AF165" s="130">
        <f>ROUND(AF164*'Plan - Personalausgaben'!AF165,2)</f>
        <v>0</v>
      </c>
      <c r="AG165" s="140">
        <f>ROUND(AG164*'Plan - Personalausgaben'!AG165,2)</f>
        <v>0</v>
      </c>
      <c r="AH165" s="129">
        <f>ROUND(AH164*'Plan - Personalausgaben'!AH165,2)</f>
        <v>0</v>
      </c>
      <c r="AI165" s="130">
        <f>ROUND(AI164*'Plan - Personalausgaben'!AI165,2)</f>
        <v>0</v>
      </c>
      <c r="AJ165" s="130">
        <f>ROUND(AJ164*'Plan - Personalausgaben'!AJ165,2)</f>
        <v>0</v>
      </c>
      <c r="AK165" s="131">
        <f>ROUND(AK164*'Plan - Personalausgaben'!AK165,2)</f>
        <v>0</v>
      </c>
      <c r="AL165" s="136">
        <f t="shared" si="57"/>
        <v>0</v>
      </c>
      <c r="AM165" s="130">
        <f t="shared" si="58"/>
        <v>0</v>
      </c>
      <c r="AN165" s="130">
        <f t="shared" si="59"/>
        <v>0</v>
      </c>
      <c r="AO165" s="130">
        <f t="shared" si="60"/>
        <v>0</v>
      </c>
      <c r="AP165" s="131">
        <f t="shared" si="61"/>
        <v>0</v>
      </c>
    </row>
    <row r="166" spans="1:42" s="108" customFormat="1" x14ac:dyDescent="0.25">
      <c r="A166" s="124" t="s">
        <v>108</v>
      </c>
      <c r="B166" s="129">
        <f>ROUND(B164*'Plan - Personalausgaben'!B166,2)</f>
        <v>0</v>
      </c>
      <c r="C166" s="130">
        <f>ROUND(C164*'Plan - Personalausgaben'!C166,2)</f>
        <v>0</v>
      </c>
      <c r="D166" s="130">
        <f>ROUND(D164*'Plan - Personalausgaben'!D166,2)</f>
        <v>0</v>
      </c>
      <c r="E166" s="130">
        <f>ROUND(E164*'Plan - Personalausgaben'!E166,2)</f>
        <v>0</v>
      </c>
      <c r="F166" s="130">
        <f>ROUND(F164*'Plan - Personalausgaben'!F166,2)</f>
        <v>0</v>
      </c>
      <c r="G166" s="130">
        <f>ROUND(G164*'Plan - Personalausgaben'!G166,2)</f>
        <v>0</v>
      </c>
      <c r="H166" s="130">
        <f>ROUND(H164*'Plan - Personalausgaben'!H166,2)</f>
        <v>0</v>
      </c>
      <c r="I166" s="130">
        <f>ROUND(I164*'Plan - Personalausgaben'!I166,2)</f>
        <v>0</v>
      </c>
      <c r="J166" s="130">
        <f>ROUND(J164*'Plan - Personalausgaben'!J166,2)</f>
        <v>0</v>
      </c>
      <c r="K166" s="130">
        <f>ROUND(K164*'Plan - Personalausgaben'!K166,2)</f>
        <v>0</v>
      </c>
      <c r="L166" s="130">
        <f>ROUND(L164*'Plan - Personalausgaben'!L166,2)</f>
        <v>0</v>
      </c>
      <c r="M166" s="140">
        <f>ROUND(M164*'Plan - Personalausgaben'!M166,2)</f>
        <v>0</v>
      </c>
      <c r="N166" s="129">
        <f>ROUND(N164*'Plan - Personalausgaben'!N166,2)</f>
        <v>0</v>
      </c>
      <c r="O166" s="130">
        <f>ROUND(O164*'Plan - Personalausgaben'!O166,2)</f>
        <v>0</v>
      </c>
      <c r="P166" s="130">
        <f>ROUND(P164*'Plan - Personalausgaben'!P166,2)</f>
        <v>0</v>
      </c>
      <c r="Q166" s="130">
        <f>ROUND(Q164*'Plan - Personalausgaben'!Q166,2)</f>
        <v>0</v>
      </c>
      <c r="R166" s="130">
        <f>ROUND(R164*'Plan - Personalausgaben'!R166,2)</f>
        <v>0</v>
      </c>
      <c r="S166" s="130">
        <f>ROUND(S164*'Plan - Personalausgaben'!S166,2)</f>
        <v>0</v>
      </c>
      <c r="T166" s="130">
        <f>ROUND(T164*'Plan - Personalausgaben'!T166,2)</f>
        <v>0</v>
      </c>
      <c r="U166" s="130">
        <f>ROUND(U164*'Plan - Personalausgaben'!U166,2)</f>
        <v>0</v>
      </c>
      <c r="V166" s="130">
        <f>ROUND(V164*'Plan - Personalausgaben'!V166,2)</f>
        <v>0</v>
      </c>
      <c r="W166" s="130">
        <f>ROUND(W164*'Plan - Personalausgaben'!W166,2)</f>
        <v>0</v>
      </c>
      <c r="X166" s="130">
        <f>ROUND(X164*'Plan - Personalausgaben'!X166,2)</f>
        <v>0</v>
      </c>
      <c r="Y166" s="140">
        <f>ROUND(Y164*'Plan - Personalausgaben'!Y166,2)</f>
        <v>0</v>
      </c>
      <c r="Z166" s="129">
        <f>ROUND(Z164*'Plan - Personalausgaben'!Z166,2)</f>
        <v>0</v>
      </c>
      <c r="AA166" s="130">
        <f>ROUND(AA164*'Plan - Personalausgaben'!AA166,2)</f>
        <v>0</v>
      </c>
      <c r="AB166" s="130">
        <f>ROUND(AB164*'Plan - Personalausgaben'!AB166,2)</f>
        <v>0</v>
      </c>
      <c r="AC166" s="140">
        <f>ROUND(AC164*'Plan - Personalausgaben'!AC166,2)</f>
        <v>0</v>
      </c>
      <c r="AD166" s="129">
        <f>ROUND(AD164*'Plan - Personalausgaben'!AD166,2)</f>
        <v>0</v>
      </c>
      <c r="AE166" s="130">
        <f>ROUND(AE164*'Plan - Personalausgaben'!AE166,2)</f>
        <v>0</v>
      </c>
      <c r="AF166" s="130">
        <f>ROUND(AF164*'Plan - Personalausgaben'!AF166,2)</f>
        <v>0</v>
      </c>
      <c r="AG166" s="140">
        <f>ROUND(AG164*'Plan - Personalausgaben'!AG166,2)</f>
        <v>0</v>
      </c>
      <c r="AH166" s="129">
        <f>ROUND(AH164*'Plan - Personalausgaben'!AH166,2)</f>
        <v>0</v>
      </c>
      <c r="AI166" s="130">
        <f>ROUND(AI164*'Plan - Personalausgaben'!AI166,2)</f>
        <v>0</v>
      </c>
      <c r="AJ166" s="130">
        <f>ROUND(AJ164*'Plan - Personalausgaben'!AJ166,2)</f>
        <v>0</v>
      </c>
      <c r="AK166" s="131">
        <f>ROUND(AK164*'Plan - Personalausgaben'!AK166,2)</f>
        <v>0</v>
      </c>
      <c r="AL166" s="136">
        <f t="shared" si="57"/>
        <v>0</v>
      </c>
      <c r="AM166" s="130">
        <f t="shared" si="58"/>
        <v>0</v>
      </c>
      <c r="AN166" s="130">
        <f t="shared" si="59"/>
        <v>0</v>
      </c>
      <c r="AO166" s="130">
        <f t="shared" si="60"/>
        <v>0</v>
      </c>
      <c r="AP166" s="131">
        <f t="shared" si="61"/>
        <v>0</v>
      </c>
    </row>
    <row r="167" spans="1:42" s="108" customFormat="1" x14ac:dyDescent="0.25">
      <c r="A167" s="124" t="s">
        <v>109</v>
      </c>
      <c r="B167" s="129">
        <f t="shared" ref="B167:AK167" si="67">B164-B165-B166</f>
        <v>0</v>
      </c>
      <c r="C167" s="130">
        <f t="shared" si="67"/>
        <v>0</v>
      </c>
      <c r="D167" s="130">
        <f t="shared" si="67"/>
        <v>0</v>
      </c>
      <c r="E167" s="130">
        <f t="shared" si="67"/>
        <v>0</v>
      </c>
      <c r="F167" s="130">
        <f t="shared" si="67"/>
        <v>0</v>
      </c>
      <c r="G167" s="130">
        <f t="shared" si="67"/>
        <v>0</v>
      </c>
      <c r="H167" s="130">
        <f t="shared" si="67"/>
        <v>0</v>
      </c>
      <c r="I167" s="130">
        <f t="shared" si="67"/>
        <v>0</v>
      </c>
      <c r="J167" s="130">
        <f t="shared" si="67"/>
        <v>0</v>
      </c>
      <c r="K167" s="130">
        <f t="shared" si="67"/>
        <v>0</v>
      </c>
      <c r="L167" s="130">
        <f t="shared" si="67"/>
        <v>0</v>
      </c>
      <c r="M167" s="140">
        <f t="shared" si="67"/>
        <v>0</v>
      </c>
      <c r="N167" s="129">
        <f t="shared" si="67"/>
        <v>0</v>
      </c>
      <c r="O167" s="130">
        <f t="shared" si="67"/>
        <v>0</v>
      </c>
      <c r="P167" s="130">
        <f t="shared" si="67"/>
        <v>0</v>
      </c>
      <c r="Q167" s="130">
        <f t="shared" si="67"/>
        <v>0</v>
      </c>
      <c r="R167" s="130">
        <f t="shared" si="67"/>
        <v>0</v>
      </c>
      <c r="S167" s="130">
        <f t="shared" si="67"/>
        <v>0</v>
      </c>
      <c r="T167" s="130">
        <f t="shared" si="67"/>
        <v>0</v>
      </c>
      <c r="U167" s="130">
        <f t="shared" si="67"/>
        <v>0</v>
      </c>
      <c r="V167" s="130">
        <f t="shared" si="67"/>
        <v>0</v>
      </c>
      <c r="W167" s="130">
        <f t="shared" si="67"/>
        <v>0</v>
      </c>
      <c r="X167" s="130">
        <f t="shared" si="67"/>
        <v>0</v>
      </c>
      <c r="Y167" s="140">
        <f t="shared" si="67"/>
        <v>0</v>
      </c>
      <c r="Z167" s="129">
        <f t="shared" si="67"/>
        <v>0</v>
      </c>
      <c r="AA167" s="130">
        <f t="shared" si="67"/>
        <v>0</v>
      </c>
      <c r="AB167" s="130">
        <f t="shared" si="67"/>
        <v>0</v>
      </c>
      <c r="AC167" s="140">
        <f t="shared" si="67"/>
        <v>0</v>
      </c>
      <c r="AD167" s="129">
        <f t="shared" si="67"/>
        <v>0</v>
      </c>
      <c r="AE167" s="130">
        <f t="shared" si="67"/>
        <v>0</v>
      </c>
      <c r="AF167" s="130">
        <f t="shared" si="67"/>
        <v>0</v>
      </c>
      <c r="AG167" s="140">
        <f t="shared" si="67"/>
        <v>0</v>
      </c>
      <c r="AH167" s="129">
        <f t="shared" si="67"/>
        <v>0</v>
      </c>
      <c r="AI167" s="130">
        <f t="shared" si="67"/>
        <v>0</v>
      </c>
      <c r="AJ167" s="130">
        <f t="shared" si="67"/>
        <v>0</v>
      </c>
      <c r="AK167" s="131">
        <f t="shared" si="67"/>
        <v>0</v>
      </c>
      <c r="AL167" s="136">
        <f t="shared" si="57"/>
        <v>0</v>
      </c>
      <c r="AM167" s="130">
        <f t="shared" si="58"/>
        <v>0</v>
      </c>
      <c r="AN167" s="130">
        <f t="shared" si="59"/>
        <v>0</v>
      </c>
      <c r="AO167" s="130">
        <f t="shared" si="60"/>
        <v>0</v>
      </c>
      <c r="AP167" s="131">
        <f t="shared" si="61"/>
        <v>0</v>
      </c>
    </row>
    <row r="168" spans="1:42" s="108" customFormat="1" x14ac:dyDescent="0.25">
      <c r="A168" s="118" t="s">
        <v>99</v>
      </c>
      <c r="B168" s="119">
        <f>'Plan - Personalausgaben'!B168</f>
        <v>0</v>
      </c>
      <c r="C168" s="120">
        <f>'Plan - Personalausgaben'!C168</f>
        <v>0</v>
      </c>
      <c r="D168" s="120">
        <f>'Plan - Personalausgaben'!D168</f>
        <v>0</v>
      </c>
      <c r="E168" s="120">
        <f>'Plan - Personalausgaben'!E168</f>
        <v>0</v>
      </c>
      <c r="F168" s="120">
        <f>'Plan - Personalausgaben'!F168</f>
        <v>0</v>
      </c>
      <c r="G168" s="120">
        <f>'Plan - Personalausgaben'!G168</f>
        <v>0</v>
      </c>
      <c r="H168" s="120">
        <f>'Plan - Personalausgaben'!H168</f>
        <v>0</v>
      </c>
      <c r="I168" s="120">
        <f>'Plan - Personalausgaben'!I168</f>
        <v>0</v>
      </c>
      <c r="J168" s="120">
        <f>'Plan - Personalausgaben'!J168</f>
        <v>0</v>
      </c>
      <c r="K168" s="120">
        <f>'Plan - Personalausgaben'!K168</f>
        <v>0</v>
      </c>
      <c r="L168" s="120">
        <f>'Plan - Personalausgaben'!L168</f>
        <v>0</v>
      </c>
      <c r="M168" s="122">
        <f>'Plan - Personalausgaben'!M168</f>
        <v>0</v>
      </c>
      <c r="N168" s="119">
        <f>'Plan - Personalausgaben'!N168</f>
        <v>0</v>
      </c>
      <c r="O168" s="120">
        <f>'Plan - Personalausgaben'!O168</f>
        <v>0</v>
      </c>
      <c r="P168" s="120">
        <f>'Plan - Personalausgaben'!P168</f>
        <v>0</v>
      </c>
      <c r="Q168" s="120">
        <f>'Plan - Personalausgaben'!Q168</f>
        <v>0</v>
      </c>
      <c r="R168" s="120">
        <f>'Plan - Personalausgaben'!R168</f>
        <v>0</v>
      </c>
      <c r="S168" s="120">
        <f>'Plan - Personalausgaben'!S168</f>
        <v>0</v>
      </c>
      <c r="T168" s="120">
        <f>'Plan - Personalausgaben'!T168</f>
        <v>0</v>
      </c>
      <c r="U168" s="120">
        <f>'Plan - Personalausgaben'!U168</f>
        <v>0</v>
      </c>
      <c r="V168" s="120">
        <f>'Plan - Personalausgaben'!V168</f>
        <v>0</v>
      </c>
      <c r="W168" s="120">
        <f>'Plan - Personalausgaben'!W168</f>
        <v>0</v>
      </c>
      <c r="X168" s="120">
        <f>'Plan - Personalausgaben'!X168</f>
        <v>0</v>
      </c>
      <c r="Y168" s="122">
        <f>'Plan - Personalausgaben'!Y168</f>
        <v>0</v>
      </c>
      <c r="Z168" s="119">
        <f>'Plan - Personalausgaben'!Z168</f>
        <v>0</v>
      </c>
      <c r="AA168" s="120">
        <f>'Plan - Personalausgaben'!AA168</f>
        <v>0</v>
      </c>
      <c r="AB168" s="120">
        <f>'Plan - Personalausgaben'!AB168</f>
        <v>0</v>
      </c>
      <c r="AC168" s="122">
        <f>'Plan - Personalausgaben'!AC168</f>
        <v>0</v>
      </c>
      <c r="AD168" s="119">
        <f>'Plan - Personalausgaben'!AD168</f>
        <v>0</v>
      </c>
      <c r="AE168" s="120">
        <f>'Plan - Personalausgaben'!AE168</f>
        <v>0</v>
      </c>
      <c r="AF168" s="120">
        <f>'Plan - Personalausgaben'!AF168</f>
        <v>0</v>
      </c>
      <c r="AG168" s="122">
        <f>'Plan - Personalausgaben'!AG168</f>
        <v>0</v>
      </c>
      <c r="AH168" s="119">
        <f>'Plan - Personalausgaben'!AH168</f>
        <v>0</v>
      </c>
      <c r="AI168" s="120">
        <f>'Plan - Personalausgaben'!AI168</f>
        <v>0</v>
      </c>
      <c r="AJ168" s="120">
        <f>'Plan - Personalausgaben'!AJ168</f>
        <v>0</v>
      </c>
      <c r="AK168" s="121">
        <f>'Plan - Personalausgaben'!AK168</f>
        <v>0</v>
      </c>
      <c r="AL168" s="123">
        <f t="shared" si="57"/>
        <v>0</v>
      </c>
      <c r="AM168" s="120">
        <f t="shared" si="58"/>
        <v>0</v>
      </c>
      <c r="AN168" s="120">
        <f t="shared" si="59"/>
        <v>0</v>
      </c>
      <c r="AO168" s="120">
        <f t="shared" si="60"/>
        <v>0</v>
      </c>
      <c r="AP168" s="121">
        <f t="shared" si="61"/>
        <v>0</v>
      </c>
    </row>
    <row r="169" spans="1:42" s="108" customFormat="1" x14ac:dyDescent="0.25">
      <c r="A169" s="124" t="s">
        <v>107</v>
      </c>
      <c r="B169" s="129">
        <f>ROUND(B168*'Plan - Personalausgaben'!B169,2)</f>
        <v>0</v>
      </c>
      <c r="C169" s="130">
        <f>ROUND(C168*'Plan - Personalausgaben'!C169,2)</f>
        <v>0</v>
      </c>
      <c r="D169" s="130">
        <f>ROUND(D168*'Plan - Personalausgaben'!D169,2)</f>
        <v>0</v>
      </c>
      <c r="E169" s="130">
        <f>ROUND(E168*'Plan - Personalausgaben'!E169,2)</f>
        <v>0</v>
      </c>
      <c r="F169" s="130">
        <f>ROUND(F168*'Plan - Personalausgaben'!F169,2)</f>
        <v>0</v>
      </c>
      <c r="G169" s="130">
        <f>ROUND(G168*'Plan - Personalausgaben'!G169,2)</f>
        <v>0</v>
      </c>
      <c r="H169" s="130">
        <f>ROUND(H168*'Plan - Personalausgaben'!H169,2)</f>
        <v>0</v>
      </c>
      <c r="I169" s="130">
        <f>ROUND(I168*'Plan - Personalausgaben'!I169,2)</f>
        <v>0</v>
      </c>
      <c r="J169" s="130">
        <f>ROUND(J168*'Plan - Personalausgaben'!J169,2)</f>
        <v>0</v>
      </c>
      <c r="K169" s="130">
        <f>ROUND(K168*'Plan - Personalausgaben'!K169,2)</f>
        <v>0</v>
      </c>
      <c r="L169" s="130">
        <f>ROUND(L168*'Plan - Personalausgaben'!L169,2)</f>
        <v>0</v>
      </c>
      <c r="M169" s="140">
        <f>ROUND(M168*'Plan - Personalausgaben'!M169,2)</f>
        <v>0</v>
      </c>
      <c r="N169" s="129">
        <f>ROUND(N168*'Plan - Personalausgaben'!N169,2)</f>
        <v>0</v>
      </c>
      <c r="O169" s="130">
        <f>ROUND(O168*'Plan - Personalausgaben'!O169,2)</f>
        <v>0</v>
      </c>
      <c r="P169" s="130">
        <f>ROUND(P168*'Plan - Personalausgaben'!P169,2)</f>
        <v>0</v>
      </c>
      <c r="Q169" s="130">
        <f>ROUND(Q168*'Plan - Personalausgaben'!Q169,2)</f>
        <v>0</v>
      </c>
      <c r="R169" s="130">
        <f>ROUND(R168*'Plan - Personalausgaben'!R169,2)</f>
        <v>0</v>
      </c>
      <c r="S169" s="130">
        <f>ROUND(S168*'Plan - Personalausgaben'!S169,2)</f>
        <v>0</v>
      </c>
      <c r="T169" s="130">
        <f>ROUND(T168*'Plan - Personalausgaben'!T169,2)</f>
        <v>0</v>
      </c>
      <c r="U169" s="130">
        <f>ROUND(U168*'Plan - Personalausgaben'!U169,2)</f>
        <v>0</v>
      </c>
      <c r="V169" s="130">
        <f>ROUND(V168*'Plan - Personalausgaben'!V169,2)</f>
        <v>0</v>
      </c>
      <c r="W169" s="130">
        <f>ROUND(W168*'Plan - Personalausgaben'!W169,2)</f>
        <v>0</v>
      </c>
      <c r="X169" s="130">
        <f>ROUND(X168*'Plan - Personalausgaben'!X169,2)</f>
        <v>0</v>
      </c>
      <c r="Y169" s="140">
        <f>ROUND(Y168*'Plan - Personalausgaben'!Y169,2)</f>
        <v>0</v>
      </c>
      <c r="Z169" s="129">
        <f>ROUND(Z168*'Plan - Personalausgaben'!Z169,2)</f>
        <v>0</v>
      </c>
      <c r="AA169" s="130">
        <f>ROUND(AA168*'Plan - Personalausgaben'!AA169,2)</f>
        <v>0</v>
      </c>
      <c r="AB169" s="130">
        <f>ROUND(AB168*'Plan - Personalausgaben'!AB169,2)</f>
        <v>0</v>
      </c>
      <c r="AC169" s="140">
        <f>ROUND(AC168*'Plan - Personalausgaben'!AC169,2)</f>
        <v>0</v>
      </c>
      <c r="AD169" s="129">
        <f>ROUND(AD168*'Plan - Personalausgaben'!AD169,2)</f>
        <v>0</v>
      </c>
      <c r="AE169" s="130">
        <f>ROUND(AE168*'Plan - Personalausgaben'!AE169,2)</f>
        <v>0</v>
      </c>
      <c r="AF169" s="130">
        <f>ROUND(AF168*'Plan - Personalausgaben'!AF169,2)</f>
        <v>0</v>
      </c>
      <c r="AG169" s="140">
        <f>ROUND(AG168*'Plan - Personalausgaben'!AG169,2)</f>
        <v>0</v>
      </c>
      <c r="AH169" s="129">
        <f>ROUND(AH168*'Plan - Personalausgaben'!AH169,2)</f>
        <v>0</v>
      </c>
      <c r="AI169" s="130">
        <f>ROUND(AI168*'Plan - Personalausgaben'!AI169,2)</f>
        <v>0</v>
      </c>
      <c r="AJ169" s="130">
        <f>ROUND(AJ168*'Plan - Personalausgaben'!AJ169,2)</f>
        <v>0</v>
      </c>
      <c r="AK169" s="131">
        <f>ROUND(AK168*'Plan - Personalausgaben'!AK169,2)</f>
        <v>0</v>
      </c>
      <c r="AL169" s="136">
        <f t="shared" si="57"/>
        <v>0</v>
      </c>
      <c r="AM169" s="130">
        <f t="shared" si="58"/>
        <v>0</v>
      </c>
      <c r="AN169" s="130">
        <f t="shared" si="59"/>
        <v>0</v>
      </c>
      <c r="AO169" s="130">
        <f t="shared" si="60"/>
        <v>0</v>
      </c>
      <c r="AP169" s="131">
        <f t="shared" si="61"/>
        <v>0</v>
      </c>
    </row>
    <row r="170" spans="1:42" s="108" customFormat="1" x14ac:dyDescent="0.25">
      <c r="A170" s="124" t="s">
        <v>108</v>
      </c>
      <c r="B170" s="129">
        <f>ROUND(B168*'Plan - Personalausgaben'!B170,2)</f>
        <v>0</v>
      </c>
      <c r="C170" s="130">
        <f>ROUND(C168*'Plan - Personalausgaben'!C170,2)</f>
        <v>0</v>
      </c>
      <c r="D170" s="130">
        <f>ROUND(D168*'Plan - Personalausgaben'!D170,2)</f>
        <v>0</v>
      </c>
      <c r="E170" s="130">
        <f>ROUND(E168*'Plan - Personalausgaben'!E170,2)</f>
        <v>0</v>
      </c>
      <c r="F170" s="130">
        <f>ROUND(F168*'Plan - Personalausgaben'!F170,2)</f>
        <v>0</v>
      </c>
      <c r="G170" s="130">
        <f>ROUND(G168*'Plan - Personalausgaben'!G170,2)</f>
        <v>0</v>
      </c>
      <c r="H170" s="130">
        <f>ROUND(H168*'Plan - Personalausgaben'!H170,2)</f>
        <v>0</v>
      </c>
      <c r="I170" s="130">
        <f>ROUND(I168*'Plan - Personalausgaben'!I170,2)</f>
        <v>0</v>
      </c>
      <c r="J170" s="130">
        <f>ROUND(J168*'Plan - Personalausgaben'!J170,2)</f>
        <v>0</v>
      </c>
      <c r="K170" s="130">
        <f>ROUND(K168*'Plan - Personalausgaben'!K170,2)</f>
        <v>0</v>
      </c>
      <c r="L170" s="130">
        <f>ROUND(L168*'Plan - Personalausgaben'!L170,2)</f>
        <v>0</v>
      </c>
      <c r="M170" s="140">
        <f>ROUND(M168*'Plan - Personalausgaben'!M170,2)</f>
        <v>0</v>
      </c>
      <c r="N170" s="129">
        <f>ROUND(N168*'Plan - Personalausgaben'!N170,2)</f>
        <v>0</v>
      </c>
      <c r="O170" s="130">
        <f>ROUND(O168*'Plan - Personalausgaben'!O170,2)</f>
        <v>0</v>
      </c>
      <c r="P170" s="130">
        <f>ROUND(P168*'Plan - Personalausgaben'!P170,2)</f>
        <v>0</v>
      </c>
      <c r="Q170" s="130">
        <f>ROUND(Q168*'Plan - Personalausgaben'!Q170,2)</f>
        <v>0</v>
      </c>
      <c r="R170" s="130">
        <f>ROUND(R168*'Plan - Personalausgaben'!R170,2)</f>
        <v>0</v>
      </c>
      <c r="S170" s="130">
        <f>ROUND(S168*'Plan - Personalausgaben'!S170,2)</f>
        <v>0</v>
      </c>
      <c r="T170" s="130">
        <f>ROUND(T168*'Plan - Personalausgaben'!T170,2)</f>
        <v>0</v>
      </c>
      <c r="U170" s="130">
        <f>ROUND(U168*'Plan - Personalausgaben'!U170,2)</f>
        <v>0</v>
      </c>
      <c r="V170" s="130">
        <f>ROUND(V168*'Plan - Personalausgaben'!V170,2)</f>
        <v>0</v>
      </c>
      <c r="W170" s="130">
        <f>ROUND(W168*'Plan - Personalausgaben'!W170,2)</f>
        <v>0</v>
      </c>
      <c r="X170" s="130">
        <f>ROUND(X168*'Plan - Personalausgaben'!X170,2)</f>
        <v>0</v>
      </c>
      <c r="Y170" s="140">
        <f>ROUND(Y168*'Plan - Personalausgaben'!Y170,2)</f>
        <v>0</v>
      </c>
      <c r="Z170" s="129">
        <f>ROUND(Z168*'Plan - Personalausgaben'!Z170,2)</f>
        <v>0</v>
      </c>
      <c r="AA170" s="130">
        <f>ROUND(AA168*'Plan - Personalausgaben'!AA170,2)</f>
        <v>0</v>
      </c>
      <c r="AB170" s="130">
        <f>ROUND(AB168*'Plan - Personalausgaben'!AB170,2)</f>
        <v>0</v>
      </c>
      <c r="AC170" s="140">
        <f>ROUND(AC168*'Plan - Personalausgaben'!AC170,2)</f>
        <v>0</v>
      </c>
      <c r="AD170" s="129">
        <f>ROUND(AD168*'Plan - Personalausgaben'!AD170,2)</f>
        <v>0</v>
      </c>
      <c r="AE170" s="130">
        <f>ROUND(AE168*'Plan - Personalausgaben'!AE170,2)</f>
        <v>0</v>
      </c>
      <c r="AF170" s="130">
        <f>ROUND(AF168*'Plan - Personalausgaben'!AF170,2)</f>
        <v>0</v>
      </c>
      <c r="AG170" s="140">
        <f>ROUND(AG168*'Plan - Personalausgaben'!AG170,2)</f>
        <v>0</v>
      </c>
      <c r="AH170" s="129">
        <f>ROUND(AH168*'Plan - Personalausgaben'!AH170,2)</f>
        <v>0</v>
      </c>
      <c r="AI170" s="130">
        <f>ROUND(AI168*'Plan - Personalausgaben'!AI170,2)</f>
        <v>0</v>
      </c>
      <c r="AJ170" s="130">
        <f>ROUND(AJ168*'Plan - Personalausgaben'!AJ170,2)</f>
        <v>0</v>
      </c>
      <c r="AK170" s="131">
        <f>ROUND(AK168*'Plan - Personalausgaben'!AK170,2)</f>
        <v>0</v>
      </c>
      <c r="AL170" s="136">
        <f t="shared" si="57"/>
        <v>0</v>
      </c>
      <c r="AM170" s="130">
        <f t="shared" si="58"/>
        <v>0</v>
      </c>
      <c r="AN170" s="130">
        <f t="shared" si="59"/>
        <v>0</v>
      </c>
      <c r="AO170" s="130">
        <f t="shared" si="60"/>
        <v>0</v>
      </c>
      <c r="AP170" s="131">
        <f t="shared" si="61"/>
        <v>0</v>
      </c>
    </row>
    <row r="171" spans="1:42" s="108" customFormat="1" x14ac:dyDescent="0.25">
      <c r="A171" s="124" t="s">
        <v>109</v>
      </c>
      <c r="B171" s="129">
        <f t="shared" ref="B171:AK171" si="68">B168-B169-B170</f>
        <v>0</v>
      </c>
      <c r="C171" s="130">
        <f t="shared" si="68"/>
        <v>0</v>
      </c>
      <c r="D171" s="130">
        <f t="shared" si="68"/>
        <v>0</v>
      </c>
      <c r="E171" s="130">
        <f t="shared" si="68"/>
        <v>0</v>
      </c>
      <c r="F171" s="130">
        <f t="shared" si="68"/>
        <v>0</v>
      </c>
      <c r="G171" s="130">
        <f t="shared" si="68"/>
        <v>0</v>
      </c>
      <c r="H171" s="130">
        <f t="shared" si="68"/>
        <v>0</v>
      </c>
      <c r="I171" s="130">
        <f t="shared" si="68"/>
        <v>0</v>
      </c>
      <c r="J171" s="130">
        <f t="shared" si="68"/>
        <v>0</v>
      </c>
      <c r="K171" s="130">
        <f t="shared" si="68"/>
        <v>0</v>
      </c>
      <c r="L171" s="130">
        <f t="shared" si="68"/>
        <v>0</v>
      </c>
      <c r="M171" s="140">
        <f t="shared" si="68"/>
        <v>0</v>
      </c>
      <c r="N171" s="129">
        <f t="shared" si="68"/>
        <v>0</v>
      </c>
      <c r="O171" s="130">
        <f t="shared" si="68"/>
        <v>0</v>
      </c>
      <c r="P171" s="130">
        <f t="shared" si="68"/>
        <v>0</v>
      </c>
      <c r="Q171" s="130">
        <f t="shared" si="68"/>
        <v>0</v>
      </c>
      <c r="R171" s="130">
        <f t="shared" si="68"/>
        <v>0</v>
      </c>
      <c r="S171" s="130">
        <f t="shared" si="68"/>
        <v>0</v>
      </c>
      <c r="T171" s="130">
        <f t="shared" si="68"/>
        <v>0</v>
      </c>
      <c r="U171" s="130">
        <f t="shared" si="68"/>
        <v>0</v>
      </c>
      <c r="V171" s="130">
        <f t="shared" si="68"/>
        <v>0</v>
      </c>
      <c r="W171" s="130">
        <f t="shared" si="68"/>
        <v>0</v>
      </c>
      <c r="X171" s="130">
        <f t="shared" si="68"/>
        <v>0</v>
      </c>
      <c r="Y171" s="140">
        <f t="shared" si="68"/>
        <v>0</v>
      </c>
      <c r="Z171" s="129">
        <f t="shared" si="68"/>
        <v>0</v>
      </c>
      <c r="AA171" s="130">
        <f t="shared" si="68"/>
        <v>0</v>
      </c>
      <c r="AB171" s="130">
        <f t="shared" si="68"/>
        <v>0</v>
      </c>
      <c r="AC171" s="140">
        <f t="shared" si="68"/>
        <v>0</v>
      </c>
      <c r="AD171" s="129">
        <f t="shared" si="68"/>
        <v>0</v>
      </c>
      <c r="AE171" s="130">
        <f t="shared" si="68"/>
        <v>0</v>
      </c>
      <c r="AF171" s="130">
        <f t="shared" si="68"/>
        <v>0</v>
      </c>
      <c r="AG171" s="140">
        <f t="shared" si="68"/>
        <v>0</v>
      </c>
      <c r="AH171" s="129">
        <f t="shared" si="68"/>
        <v>0</v>
      </c>
      <c r="AI171" s="130">
        <f t="shared" si="68"/>
        <v>0</v>
      </c>
      <c r="AJ171" s="130">
        <f t="shared" si="68"/>
        <v>0</v>
      </c>
      <c r="AK171" s="131">
        <f t="shared" si="68"/>
        <v>0</v>
      </c>
      <c r="AL171" s="136">
        <f t="shared" si="57"/>
        <v>0</v>
      </c>
      <c r="AM171" s="130">
        <f t="shared" si="58"/>
        <v>0</v>
      </c>
      <c r="AN171" s="130">
        <f t="shared" si="59"/>
        <v>0</v>
      </c>
      <c r="AO171" s="130">
        <f t="shared" si="60"/>
        <v>0</v>
      </c>
      <c r="AP171" s="131">
        <f t="shared" si="61"/>
        <v>0</v>
      </c>
    </row>
    <row r="172" spans="1:42" s="108" customFormat="1" x14ac:dyDescent="0.25">
      <c r="A172" s="118" t="s">
        <v>99</v>
      </c>
      <c r="B172" s="119">
        <f>'Plan - Personalausgaben'!B172</f>
        <v>0</v>
      </c>
      <c r="C172" s="120">
        <f>'Plan - Personalausgaben'!C172</f>
        <v>0</v>
      </c>
      <c r="D172" s="120">
        <f>'Plan - Personalausgaben'!D172</f>
        <v>0</v>
      </c>
      <c r="E172" s="120">
        <f>'Plan - Personalausgaben'!E172</f>
        <v>0</v>
      </c>
      <c r="F172" s="120">
        <f>'Plan - Personalausgaben'!F172</f>
        <v>0</v>
      </c>
      <c r="G172" s="120">
        <f>'Plan - Personalausgaben'!G172</f>
        <v>0</v>
      </c>
      <c r="H172" s="120">
        <f>'Plan - Personalausgaben'!H172</f>
        <v>0</v>
      </c>
      <c r="I172" s="120">
        <f>'Plan - Personalausgaben'!I172</f>
        <v>0</v>
      </c>
      <c r="J172" s="120">
        <f>'Plan - Personalausgaben'!J172</f>
        <v>0</v>
      </c>
      <c r="K172" s="120">
        <f>'Plan - Personalausgaben'!K172</f>
        <v>0</v>
      </c>
      <c r="L172" s="120">
        <f>'Plan - Personalausgaben'!L172</f>
        <v>0</v>
      </c>
      <c r="M172" s="122">
        <f>'Plan - Personalausgaben'!M172</f>
        <v>0</v>
      </c>
      <c r="N172" s="119">
        <f>'Plan - Personalausgaben'!N172</f>
        <v>0</v>
      </c>
      <c r="O172" s="120">
        <f>'Plan - Personalausgaben'!O172</f>
        <v>0</v>
      </c>
      <c r="P172" s="120">
        <f>'Plan - Personalausgaben'!P172</f>
        <v>0</v>
      </c>
      <c r="Q172" s="120">
        <f>'Plan - Personalausgaben'!Q172</f>
        <v>0</v>
      </c>
      <c r="R172" s="120">
        <f>'Plan - Personalausgaben'!R172</f>
        <v>0</v>
      </c>
      <c r="S172" s="120">
        <f>'Plan - Personalausgaben'!S172</f>
        <v>0</v>
      </c>
      <c r="T172" s="120">
        <f>'Plan - Personalausgaben'!T172</f>
        <v>0</v>
      </c>
      <c r="U172" s="120">
        <f>'Plan - Personalausgaben'!U172</f>
        <v>0</v>
      </c>
      <c r="V172" s="120">
        <f>'Plan - Personalausgaben'!V172</f>
        <v>0</v>
      </c>
      <c r="W172" s="120">
        <f>'Plan - Personalausgaben'!W172</f>
        <v>0</v>
      </c>
      <c r="X172" s="120">
        <f>'Plan - Personalausgaben'!X172</f>
        <v>0</v>
      </c>
      <c r="Y172" s="122">
        <f>'Plan - Personalausgaben'!Y172</f>
        <v>0</v>
      </c>
      <c r="Z172" s="119">
        <f>'Plan - Personalausgaben'!Z172</f>
        <v>0</v>
      </c>
      <c r="AA172" s="120">
        <f>'Plan - Personalausgaben'!AA172</f>
        <v>0</v>
      </c>
      <c r="AB172" s="120">
        <f>'Plan - Personalausgaben'!AB172</f>
        <v>0</v>
      </c>
      <c r="AC172" s="122">
        <f>'Plan - Personalausgaben'!AC172</f>
        <v>0</v>
      </c>
      <c r="AD172" s="119">
        <f>'Plan - Personalausgaben'!AD172</f>
        <v>0</v>
      </c>
      <c r="AE172" s="120">
        <f>'Plan - Personalausgaben'!AE172</f>
        <v>0</v>
      </c>
      <c r="AF172" s="120">
        <f>'Plan - Personalausgaben'!AF172</f>
        <v>0</v>
      </c>
      <c r="AG172" s="122">
        <f>'Plan - Personalausgaben'!AG172</f>
        <v>0</v>
      </c>
      <c r="AH172" s="119">
        <f>'Plan - Personalausgaben'!AH172</f>
        <v>0</v>
      </c>
      <c r="AI172" s="120">
        <f>'Plan - Personalausgaben'!AI172</f>
        <v>0</v>
      </c>
      <c r="AJ172" s="120">
        <f>'Plan - Personalausgaben'!AJ172</f>
        <v>0</v>
      </c>
      <c r="AK172" s="121">
        <f>'Plan - Personalausgaben'!AK172</f>
        <v>0</v>
      </c>
      <c r="AL172" s="123">
        <f t="shared" si="57"/>
        <v>0</v>
      </c>
      <c r="AM172" s="120">
        <f t="shared" si="58"/>
        <v>0</v>
      </c>
      <c r="AN172" s="120">
        <f t="shared" si="59"/>
        <v>0</v>
      </c>
      <c r="AO172" s="120">
        <f t="shared" si="60"/>
        <v>0</v>
      </c>
      <c r="AP172" s="121">
        <f t="shared" si="61"/>
        <v>0</v>
      </c>
    </row>
    <row r="173" spans="1:42" s="108" customFormat="1" x14ac:dyDescent="0.25">
      <c r="A173" s="124" t="s">
        <v>107</v>
      </c>
      <c r="B173" s="129">
        <f>ROUND(B172*'Plan - Personalausgaben'!B173,2)</f>
        <v>0</v>
      </c>
      <c r="C173" s="130">
        <f>ROUND(C172*'Plan - Personalausgaben'!C173,2)</f>
        <v>0</v>
      </c>
      <c r="D173" s="130">
        <f>ROUND(D172*'Plan - Personalausgaben'!D173,2)</f>
        <v>0</v>
      </c>
      <c r="E173" s="130">
        <f>ROUND(E172*'Plan - Personalausgaben'!E173,2)</f>
        <v>0</v>
      </c>
      <c r="F173" s="130">
        <f>ROUND(F172*'Plan - Personalausgaben'!F173,2)</f>
        <v>0</v>
      </c>
      <c r="G173" s="130">
        <f>ROUND(G172*'Plan - Personalausgaben'!G173,2)</f>
        <v>0</v>
      </c>
      <c r="H173" s="130">
        <f>ROUND(H172*'Plan - Personalausgaben'!H173,2)</f>
        <v>0</v>
      </c>
      <c r="I173" s="130">
        <f>ROUND(I172*'Plan - Personalausgaben'!I173,2)</f>
        <v>0</v>
      </c>
      <c r="J173" s="130">
        <f>ROUND(J172*'Plan - Personalausgaben'!J173,2)</f>
        <v>0</v>
      </c>
      <c r="K173" s="130">
        <f>ROUND(K172*'Plan - Personalausgaben'!K173,2)</f>
        <v>0</v>
      </c>
      <c r="L173" s="130">
        <f>ROUND(L172*'Plan - Personalausgaben'!L173,2)</f>
        <v>0</v>
      </c>
      <c r="M173" s="140">
        <f>ROUND(M172*'Plan - Personalausgaben'!M173,2)</f>
        <v>0</v>
      </c>
      <c r="N173" s="129">
        <f>ROUND(N172*'Plan - Personalausgaben'!N173,2)</f>
        <v>0</v>
      </c>
      <c r="O173" s="130">
        <f>ROUND(O172*'Plan - Personalausgaben'!O173,2)</f>
        <v>0</v>
      </c>
      <c r="P173" s="130">
        <f>ROUND(P172*'Plan - Personalausgaben'!P173,2)</f>
        <v>0</v>
      </c>
      <c r="Q173" s="130">
        <f>ROUND(Q172*'Plan - Personalausgaben'!Q173,2)</f>
        <v>0</v>
      </c>
      <c r="R173" s="130">
        <f>ROUND(R172*'Plan - Personalausgaben'!R173,2)</f>
        <v>0</v>
      </c>
      <c r="S173" s="130">
        <f>ROUND(S172*'Plan - Personalausgaben'!S173,2)</f>
        <v>0</v>
      </c>
      <c r="T173" s="130">
        <f>ROUND(T172*'Plan - Personalausgaben'!T173,2)</f>
        <v>0</v>
      </c>
      <c r="U173" s="130">
        <f>ROUND(U172*'Plan - Personalausgaben'!U173,2)</f>
        <v>0</v>
      </c>
      <c r="V173" s="130">
        <f>ROUND(V172*'Plan - Personalausgaben'!V173,2)</f>
        <v>0</v>
      </c>
      <c r="W173" s="130">
        <f>ROUND(W172*'Plan - Personalausgaben'!W173,2)</f>
        <v>0</v>
      </c>
      <c r="X173" s="130">
        <f>ROUND(X172*'Plan - Personalausgaben'!X173,2)</f>
        <v>0</v>
      </c>
      <c r="Y173" s="140">
        <f>ROUND(Y172*'Plan - Personalausgaben'!Y173,2)</f>
        <v>0</v>
      </c>
      <c r="Z173" s="129">
        <f>ROUND(Z172*'Plan - Personalausgaben'!Z173,2)</f>
        <v>0</v>
      </c>
      <c r="AA173" s="130">
        <f>ROUND(AA172*'Plan - Personalausgaben'!AA173,2)</f>
        <v>0</v>
      </c>
      <c r="AB173" s="130">
        <f>ROUND(AB172*'Plan - Personalausgaben'!AB173,2)</f>
        <v>0</v>
      </c>
      <c r="AC173" s="140">
        <f>ROUND(AC172*'Plan - Personalausgaben'!AC173,2)</f>
        <v>0</v>
      </c>
      <c r="AD173" s="129">
        <f>ROUND(AD172*'Plan - Personalausgaben'!AD173,2)</f>
        <v>0</v>
      </c>
      <c r="AE173" s="130">
        <f>ROUND(AE172*'Plan - Personalausgaben'!AE173,2)</f>
        <v>0</v>
      </c>
      <c r="AF173" s="130">
        <f>ROUND(AF172*'Plan - Personalausgaben'!AF173,2)</f>
        <v>0</v>
      </c>
      <c r="AG173" s="140">
        <f>ROUND(AG172*'Plan - Personalausgaben'!AG173,2)</f>
        <v>0</v>
      </c>
      <c r="AH173" s="129">
        <f>ROUND(AH172*'Plan - Personalausgaben'!AH173,2)</f>
        <v>0</v>
      </c>
      <c r="AI173" s="130">
        <f>ROUND(AI172*'Plan - Personalausgaben'!AI173,2)</f>
        <v>0</v>
      </c>
      <c r="AJ173" s="130">
        <f>ROUND(AJ172*'Plan - Personalausgaben'!AJ173,2)</f>
        <v>0</v>
      </c>
      <c r="AK173" s="131">
        <f>ROUND(AK172*'Plan - Personalausgaben'!AK173,2)</f>
        <v>0</v>
      </c>
      <c r="AL173" s="136">
        <f t="shared" si="57"/>
        <v>0</v>
      </c>
      <c r="AM173" s="130">
        <f t="shared" si="58"/>
        <v>0</v>
      </c>
      <c r="AN173" s="130">
        <f t="shared" si="59"/>
        <v>0</v>
      </c>
      <c r="AO173" s="130">
        <f t="shared" si="60"/>
        <v>0</v>
      </c>
      <c r="AP173" s="131">
        <f t="shared" si="61"/>
        <v>0</v>
      </c>
    </row>
    <row r="174" spans="1:42" s="108" customFormat="1" x14ac:dyDescent="0.25">
      <c r="A174" s="124" t="s">
        <v>108</v>
      </c>
      <c r="B174" s="129">
        <f>ROUND(B172*'Plan - Personalausgaben'!B174,2)</f>
        <v>0</v>
      </c>
      <c r="C174" s="130">
        <f>ROUND(C172*'Plan - Personalausgaben'!C174,2)</f>
        <v>0</v>
      </c>
      <c r="D174" s="130">
        <f>ROUND(D172*'Plan - Personalausgaben'!D174,2)</f>
        <v>0</v>
      </c>
      <c r="E174" s="130">
        <f>ROUND(E172*'Plan - Personalausgaben'!E174,2)</f>
        <v>0</v>
      </c>
      <c r="F174" s="130">
        <f>ROUND(F172*'Plan - Personalausgaben'!F174,2)</f>
        <v>0</v>
      </c>
      <c r="G174" s="130">
        <f>ROUND(G172*'Plan - Personalausgaben'!G174,2)</f>
        <v>0</v>
      </c>
      <c r="H174" s="130">
        <f>ROUND(H172*'Plan - Personalausgaben'!H174,2)</f>
        <v>0</v>
      </c>
      <c r="I174" s="130">
        <f>ROUND(I172*'Plan - Personalausgaben'!I174,2)</f>
        <v>0</v>
      </c>
      <c r="J174" s="130">
        <f>ROUND(J172*'Plan - Personalausgaben'!J174,2)</f>
        <v>0</v>
      </c>
      <c r="K174" s="130">
        <f>ROUND(K172*'Plan - Personalausgaben'!K174,2)</f>
        <v>0</v>
      </c>
      <c r="L174" s="130">
        <f>ROUND(L172*'Plan - Personalausgaben'!L174,2)</f>
        <v>0</v>
      </c>
      <c r="M174" s="140">
        <f>ROUND(M172*'Plan - Personalausgaben'!M174,2)</f>
        <v>0</v>
      </c>
      <c r="N174" s="129">
        <f>ROUND(N172*'Plan - Personalausgaben'!N174,2)</f>
        <v>0</v>
      </c>
      <c r="O174" s="130">
        <f>ROUND(O172*'Plan - Personalausgaben'!O174,2)</f>
        <v>0</v>
      </c>
      <c r="P174" s="130">
        <f>ROUND(P172*'Plan - Personalausgaben'!P174,2)</f>
        <v>0</v>
      </c>
      <c r="Q174" s="130">
        <f>ROUND(Q172*'Plan - Personalausgaben'!Q174,2)</f>
        <v>0</v>
      </c>
      <c r="R174" s="130">
        <f>ROUND(R172*'Plan - Personalausgaben'!R174,2)</f>
        <v>0</v>
      </c>
      <c r="S174" s="130">
        <f>ROUND(S172*'Plan - Personalausgaben'!S174,2)</f>
        <v>0</v>
      </c>
      <c r="T174" s="130">
        <f>ROUND(T172*'Plan - Personalausgaben'!T174,2)</f>
        <v>0</v>
      </c>
      <c r="U174" s="130">
        <f>ROUND(U172*'Plan - Personalausgaben'!U174,2)</f>
        <v>0</v>
      </c>
      <c r="V174" s="130">
        <f>ROUND(V172*'Plan - Personalausgaben'!V174,2)</f>
        <v>0</v>
      </c>
      <c r="W174" s="130">
        <f>ROUND(W172*'Plan - Personalausgaben'!W174,2)</f>
        <v>0</v>
      </c>
      <c r="X174" s="130">
        <f>ROUND(X172*'Plan - Personalausgaben'!X174,2)</f>
        <v>0</v>
      </c>
      <c r="Y174" s="140">
        <f>ROUND(Y172*'Plan - Personalausgaben'!Y174,2)</f>
        <v>0</v>
      </c>
      <c r="Z174" s="129">
        <f>ROUND(Z172*'Plan - Personalausgaben'!Z174,2)</f>
        <v>0</v>
      </c>
      <c r="AA174" s="130">
        <f>ROUND(AA172*'Plan - Personalausgaben'!AA174,2)</f>
        <v>0</v>
      </c>
      <c r="AB174" s="130">
        <f>ROUND(AB172*'Plan - Personalausgaben'!AB174,2)</f>
        <v>0</v>
      </c>
      <c r="AC174" s="140">
        <f>ROUND(AC172*'Plan - Personalausgaben'!AC174,2)</f>
        <v>0</v>
      </c>
      <c r="AD174" s="129">
        <f>ROUND(AD172*'Plan - Personalausgaben'!AD174,2)</f>
        <v>0</v>
      </c>
      <c r="AE174" s="130">
        <f>ROUND(AE172*'Plan - Personalausgaben'!AE174,2)</f>
        <v>0</v>
      </c>
      <c r="AF174" s="130">
        <f>ROUND(AF172*'Plan - Personalausgaben'!AF174,2)</f>
        <v>0</v>
      </c>
      <c r="AG174" s="140">
        <f>ROUND(AG172*'Plan - Personalausgaben'!AG174,2)</f>
        <v>0</v>
      </c>
      <c r="AH174" s="129">
        <f>ROUND(AH172*'Plan - Personalausgaben'!AH174,2)</f>
        <v>0</v>
      </c>
      <c r="AI174" s="130">
        <f>ROUND(AI172*'Plan - Personalausgaben'!AI174,2)</f>
        <v>0</v>
      </c>
      <c r="AJ174" s="130">
        <f>ROUND(AJ172*'Plan - Personalausgaben'!AJ174,2)</f>
        <v>0</v>
      </c>
      <c r="AK174" s="131">
        <f>ROUND(AK172*'Plan - Personalausgaben'!AK174,2)</f>
        <v>0</v>
      </c>
      <c r="AL174" s="136">
        <f t="shared" si="57"/>
        <v>0</v>
      </c>
      <c r="AM174" s="130">
        <f t="shared" si="58"/>
        <v>0</v>
      </c>
      <c r="AN174" s="130">
        <f t="shared" si="59"/>
        <v>0</v>
      </c>
      <c r="AO174" s="130">
        <f t="shared" si="60"/>
        <v>0</v>
      </c>
      <c r="AP174" s="131">
        <f t="shared" si="61"/>
        <v>0</v>
      </c>
    </row>
    <row r="175" spans="1:42" s="108" customFormat="1" x14ac:dyDescent="0.25">
      <c r="A175" s="124" t="s">
        <v>109</v>
      </c>
      <c r="B175" s="129">
        <f t="shared" ref="B175:AK175" si="69">B172-B173-B174</f>
        <v>0</v>
      </c>
      <c r="C175" s="130">
        <f t="shared" si="69"/>
        <v>0</v>
      </c>
      <c r="D175" s="130">
        <f t="shared" si="69"/>
        <v>0</v>
      </c>
      <c r="E175" s="130">
        <f t="shared" si="69"/>
        <v>0</v>
      </c>
      <c r="F175" s="130">
        <f t="shared" si="69"/>
        <v>0</v>
      </c>
      <c r="G175" s="130">
        <f t="shared" si="69"/>
        <v>0</v>
      </c>
      <c r="H175" s="130">
        <f t="shared" si="69"/>
        <v>0</v>
      </c>
      <c r="I175" s="130">
        <f t="shared" si="69"/>
        <v>0</v>
      </c>
      <c r="J175" s="130">
        <f t="shared" si="69"/>
        <v>0</v>
      </c>
      <c r="K175" s="130">
        <f t="shared" si="69"/>
        <v>0</v>
      </c>
      <c r="L175" s="130">
        <f t="shared" si="69"/>
        <v>0</v>
      </c>
      <c r="M175" s="140">
        <f t="shared" si="69"/>
        <v>0</v>
      </c>
      <c r="N175" s="129">
        <f t="shared" si="69"/>
        <v>0</v>
      </c>
      <c r="O175" s="130">
        <f t="shared" si="69"/>
        <v>0</v>
      </c>
      <c r="P175" s="130">
        <f t="shared" si="69"/>
        <v>0</v>
      </c>
      <c r="Q175" s="130">
        <f t="shared" si="69"/>
        <v>0</v>
      </c>
      <c r="R175" s="130">
        <f t="shared" si="69"/>
        <v>0</v>
      </c>
      <c r="S175" s="130">
        <f t="shared" si="69"/>
        <v>0</v>
      </c>
      <c r="T175" s="130">
        <f t="shared" si="69"/>
        <v>0</v>
      </c>
      <c r="U175" s="130">
        <f t="shared" si="69"/>
        <v>0</v>
      </c>
      <c r="V175" s="130">
        <f t="shared" si="69"/>
        <v>0</v>
      </c>
      <c r="W175" s="130">
        <f t="shared" si="69"/>
        <v>0</v>
      </c>
      <c r="X175" s="130">
        <f t="shared" si="69"/>
        <v>0</v>
      </c>
      <c r="Y175" s="140">
        <f t="shared" si="69"/>
        <v>0</v>
      </c>
      <c r="Z175" s="129">
        <f t="shared" si="69"/>
        <v>0</v>
      </c>
      <c r="AA175" s="130">
        <f t="shared" si="69"/>
        <v>0</v>
      </c>
      <c r="AB175" s="130">
        <f t="shared" si="69"/>
        <v>0</v>
      </c>
      <c r="AC175" s="140">
        <f t="shared" si="69"/>
        <v>0</v>
      </c>
      <c r="AD175" s="129">
        <f t="shared" si="69"/>
        <v>0</v>
      </c>
      <c r="AE175" s="130">
        <f t="shared" si="69"/>
        <v>0</v>
      </c>
      <c r="AF175" s="130">
        <f t="shared" si="69"/>
        <v>0</v>
      </c>
      <c r="AG175" s="140">
        <f t="shared" si="69"/>
        <v>0</v>
      </c>
      <c r="AH175" s="129">
        <f t="shared" si="69"/>
        <v>0</v>
      </c>
      <c r="AI175" s="130">
        <f t="shared" si="69"/>
        <v>0</v>
      </c>
      <c r="AJ175" s="130">
        <f t="shared" si="69"/>
        <v>0</v>
      </c>
      <c r="AK175" s="131">
        <f t="shared" si="69"/>
        <v>0</v>
      </c>
      <c r="AL175" s="136">
        <f t="shared" si="57"/>
        <v>0</v>
      </c>
      <c r="AM175" s="130">
        <f t="shared" si="58"/>
        <v>0</v>
      </c>
      <c r="AN175" s="130">
        <f t="shared" si="59"/>
        <v>0</v>
      </c>
      <c r="AO175" s="130">
        <f t="shared" si="60"/>
        <v>0</v>
      </c>
      <c r="AP175" s="131">
        <f t="shared" si="61"/>
        <v>0</v>
      </c>
    </row>
    <row r="176" spans="1:42" s="108" customFormat="1" x14ac:dyDescent="0.25">
      <c r="A176" s="118" t="s">
        <v>99</v>
      </c>
      <c r="B176" s="119">
        <f>'Plan - Personalausgaben'!B176</f>
        <v>0</v>
      </c>
      <c r="C176" s="120">
        <f>'Plan - Personalausgaben'!C176</f>
        <v>0</v>
      </c>
      <c r="D176" s="120">
        <f>'Plan - Personalausgaben'!D176</f>
        <v>0</v>
      </c>
      <c r="E176" s="120">
        <f>'Plan - Personalausgaben'!E176</f>
        <v>0</v>
      </c>
      <c r="F176" s="120">
        <f>'Plan - Personalausgaben'!F176</f>
        <v>0</v>
      </c>
      <c r="G176" s="120">
        <f>'Plan - Personalausgaben'!G176</f>
        <v>0</v>
      </c>
      <c r="H176" s="120">
        <f>'Plan - Personalausgaben'!H176</f>
        <v>0</v>
      </c>
      <c r="I176" s="120">
        <f>'Plan - Personalausgaben'!I176</f>
        <v>0</v>
      </c>
      <c r="J176" s="120">
        <f>'Plan - Personalausgaben'!J176</f>
        <v>0</v>
      </c>
      <c r="K176" s="120">
        <f>'Plan - Personalausgaben'!K176</f>
        <v>0</v>
      </c>
      <c r="L176" s="120">
        <f>'Plan - Personalausgaben'!L176</f>
        <v>0</v>
      </c>
      <c r="M176" s="122">
        <f>'Plan - Personalausgaben'!M176</f>
        <v>0</v>
      </c>
      <c r="N176" s="119">
        <f>'Plan - Personalausgaben'!N176</f>
        <v>0</v>
      </c>
      <c r="O176" s="120">
        <f>'Plan - Personalausgaben'!O176</f>
        <v>0</v>
      </c>
      <c r="P176" s="120">
        <f>'Plan - Personalausgaben'!P176</f>
        <v>0</v>
      </c>
      <c r="Q176" s="120">
        <f>'Plan - Personalausgaben'!Q176</f>
        <v>0</v>
      </c>
      <c r="R176" s="120">
        <f>'Plan - Personalausgaben'!R176</f>
        <v>0</v>
      </c>
      <c r="S176" s="120">
        <f>'Plan - Personalausgaben'!S176</f>
        <v>0</v>
      </c>
      <c r="T176" s="120">
        <f>'Plan - Personalausgaben'!T176</f>
        <v>0</v>
      </c>
      <c r="U176" s="120">
        <f>'Plan - Personalausgaben'!U176</f>
        <v>0</v>
      </c>
      <c r="V176" s="120">
        <f>'Plan - Personalausgaben'!V176</f>
        <v>0</v>
      </c>
      <c r="W176" s="120">
        <f>'Plan - Personalausgaben'!W176</f>
        <v>0</v>
      </c>
      <c r="X176" s="120">
        <f>'Plan - Personalausgaben'!X176</f>
        <v>0</v>
      </c>
      <c r="Y176" s="122">
        <f>'Plan - Personalausgaben'!Y176</f>
        <v>0</v>
      </c>
      <c r="Z176" s="119">
        <f>'Plan - Personalausgaben'!Z176</f>
        <v>0</v>
      </c>
      <c r="AA176" s="120">
        <f>'Plan - Personalausgaben'!AA176</f>
        <v>0</v>
      </c>
      <c r="AB176" s="120">
        <f>'Plan - Personalausgaben'!AB176</f>
        <v>0</v>
      </c>
      <c r="AC176" s="122">
        <f>'Plan - Personalausgaben'!AC176</f>
        <v>0</v>
      </c>
      <c r="AD176" s="119">
        <f>'Plan - Personalausgaben'!AD176</f>
        <v>0</v>
      </c>
      <c r="AE176" s="120">
        <f>'Plan - Personalausgaben'!AE176</f>
        <v>0</v>
      </c>
      <c r="AF176" s="120">
        <f>'Plan - Personalausgaben'!AF176</f>
        <v>0</v>
      </c>
      <c r="AG176" s="122">
        <f>'Plan - Personalausgaben'!AG176</f>
        <v>0</v>
      </c>
      <c r="AH176" s="119">
        <f>'Plan - Personalausgaben'!AH176</f>
        <v>0</v>
      </c>
      <c r="AI176" s="120">
        <f>'Plan - Personalausgaben'!AI176</f>
        <v>0</v>
      </c>
      <c r="AJ176" s="120">
        <f>'Plan - Personalausgaben'!AJ176</f>
        <v>0</v>
      </c>
      <c r="AK176" s="121">
        <f>'Plan - Personalausgaben'!AK176</f>
        <v>0</v>
      </c>
      <c r="AL176" s="123">
        <f t="shared" si="57"/>
        <v>0</v>
      </c>
      <c r="AM176" s="120">
        <f t="shared" si="58"/>
        <v>0</v>
      </c>
      <c r="AN176" s="120">
        <f t="shared" si="59"/>
        <v>0</v>
      </c>
      <c r="AO176" s="120">
        <f t="shared" si="60"/>
        <v>0</v>
      </c>
      <c r="AP176" s="121">
        <f t="shared" si="61"/>
        <v>0</v>
      </c>
    </row>
    <row r="177" spans="1:42" s="108" customFormat="1" x14ac:dyDescent="0.25">
      <c r="A177" s="124" t="s">
        <v>107</v>
      </c>
      <c r="B177" s="129">
        <f>ROUND(B176*'Plan - Personalausgaben'!B177,2)</f>
        <v>0</v>
      </c>
      <c r="C177" s="130">
        <f>ROUND(C176*'Plan - Personalausgaben'!C177,2)</f>
        <v>0</v>
      </c>
      <c r="D177" s="130">
        <f>ROUND(D176*'Plan - Personalausgaben'!D177,2)</f>
        <v>0</v>
      </c>
      <c r="E177" s="130">
        <f>ROUND(E176*'Plan - Personalausgaben'!E177,2)</f>
        <v>0</v>
      </c>
      <c r="F177" s="130">
        <f>ROUND(F176*'Plan - Personalausgaben'!F177,2)</f>
        <v>0</v>
      </c>
      <c r="G177" s="130">
        <f>ROUND(G176*'Plan - Personalausgaben'!G177,2)</f>
        <v>0</v>
      </c>
      <c r="H177" s="130">
        <f>ROUND(H176*'Plan - Personalausgaben'!H177,2)</f>
        <v>0</v>
      </c>
      <c r="I177" s="130">
        <f>ROUND(I176*'Plan - Personalausgaben'!I177,2)</f>
        <v>0</v>
      </c>
      <c r="J177" s="130">
        <f>ROUND(J176*'Plan - Personalausgaben'!J177,2)</f>
        <v>0</v>
      </c>
      <c r="K177" s="130">
        <f>ROUND(K176*'Plan - Personalausgaben'!K177,2)</f>
        <v>0</v>
      </c>
      <c r="L177" s="130">
        <f>ROUND(L176*'Plan - Personalausgaben'!L177,2)</f>
        <v>0</v>
      </c>
      <c r="M177" s="140">
        <f>ROUND(M176*'Plan - Personalausgaben'!M177,2)</f>
        <v>0</v>
      </c>
      <c r="N177" s="129">
        <f>ROUND(N176*'Plan - Personalausgaben'!N177,2)</f>
        <v>0</v>
      </c>
      <c r="O177" s="130">
        <f>ROUND(O176*'Plan - Personalausgaben'!O177,2)</f>
        <v>0</v>
      </c>
      <c r="P177" s="130">
        <f>ROUND(P176*'Plan - Personalausgaben'!P177,2)</f>
        <v>0</v>
      </c>
      <c r="Q177" s="130">
        <f>ROUND(Q176*'Plan - Personalausgaben'!Q177,2)</f>
        <v>0</v>
      </c>
      <c r="R177" s="130">
        <f>ROUND(R176*'Plan - Personalausgaben'!R177,2)</f>
        <v>0</v>
      </c>
      <c r="S177" s="130">
        <f>ROUND(S176*'Plan - Personalausgaben'!S177,2)</f>
        <v>0</v>
      </c>
      <c r="T177" s="130">
        <f>ROUND(T176*'Plan - Personalausgaben'!T177,2)</f>
        <v>0</v>
      </c>
      <c r="U177" s="130">
        <f>ROUND(U176*'Plan - Personalausgaben'!U177,2)</f>
        <v>0</v>
      </c>
      <c r="V177" s="130">
        <f>ROUND(V176*'Plan - Personalausgaben'!V177,2)</f>
        <v>0</v>
      </c>
      <c r="W177" s="130">
        <f>ROUND(W176*'Plan - Personalausgaben'!W177,2)</f>
        <v>0</v>
      </c>
      <c r="X177" s="130">
        <f>ROUND(X176*'Plan - Personalausgaben'!X177,2)</f>
        <v>0</v>
      </c>
      <c r="Y177" s="140">
        <f>ROUND(Y176*'Plan - Personalausgaben'!Y177,2)</f>
        <v>0</v>
      </c>
      <c r="Z177" s="129">
        <f>ROUND(Z176*'Plan - Personalausgaben'!Z177,2)</f>
        <v>0</v>
      </c>
      <c r="AA177" s="130">
        <f>ROUND(AA176*'Plan - Personalausgaben'!AA177,2)</f>
        <v>0</v>
      </c>
      <c r="AB177" s="130">
        <f>ROUND(AB176*'Plan - Personalausgaben'!AB177,2)</f>
        <v>0</v>
      </c>
      <c r="AC177" s="140">
        <f>ROUND(AC176*'Plan - Personalausgaben'!AC177,2)</f>
        <v>0</v>
      </c>
      <c r="AD177" s="129">
        <f>ROUND(AD176*'Plan - Personalausgaben'!AD177,2)</f>
        <v>0</v>
      </c>
      <c r="AE177" s="130">
        <f>ROUND(AE176*'Plan - Personalausgaben'!AE177,2)</f>
        <v>0</v>
      </c>
      <c r="AF177" s="130">
        <f>ROUND(AF176*'Plan - Personalausgaben'!AF177,2)</f>
        <v>0</v>
      </c>
      <c r="AG177" s="140">
        <f>ROUND(AG176*'Plan - Personalausgaben'!AG177,2)</f>
        <v>0</v>
      </c>
      <c r="AH177" s="129">
        <f>ROUND(AH176*'Plan - Personalausgaben'!AH177,2)</f>
        <v>0</v>
      </c>
      <c r="AI177" s="130">
        <f>ROUND(AI176*'Plan - Personalausgaben'!AI177,2)</f>
        <v>0</v>
      </c>
      <c r="AJ177" s="130">
        <f>ROUND(AJ176*'Plan - Personalausgaben'!AJ177,2)</f>
        <v>0</v>
      </c>
      <c r="AK177" s="131">
        <f>ROUND(AK176*'Plan - Personalausgaben'!AK177,2)</f>
        <v>0</v>
      </c>
      <c r="AL177" s="136">
        <f t="shared" si="57"/>
        <v>0</v>
      </c>
      <c r="AM177" s="130">
        <f t="shared" si="58"/>
        <v>0</v>
      </c>
      <c r="AN177" s="130">
        <f t="shared" si="59"/>
        <v>0</v>
      </c>
      <c r="AO177" s="130">
        <f t="shared" si="60"/>
        <v>0</v>
      </c>
      <c r="AP177" s="131">
        <f t="shared" si="61"/>
        <v>0</v>
      </c>
    </row>
    <row r="178" spans="1:42" s="108" customFormat="1" x14ac:dyDescent="0.25">
      <c r="A178" s="124" t="s">
        <v>108</v>
      </c>
      <c r="B178" s="129">
        <f>ROUND(B176*'Plan - Personalausgaben'!B178,2)</f>
        <v>0</v>
      </c>
      <c r="C178" s="130">
        <f>ROUND(C176*'Plan - Personalausgaben'!C178,2)</f>
        <v>0</v>
      </c>
      <c r="D178" s="130">
        <f>ROUND(D176*'Plan - Personalausgaben'!D178,2)</f>
        <v>0</v>
      </c>
      <c r="E178" s="130">
        <f>ROUND(E176*'Plan - Personalausgaben'!E178,2)</f>
        <v>0</v>
      </c>
      <c r="F178" s="130">
        <f>ROUND(F176*'Plan - Personalausgaben'!F178,2)</f>
        <v>0</v>
      </c>
      <c r="G178" s="130">
        <f>ROUND(G176*'Plan - Personalausgaben'!G178,2)</f>
        <v>0</v>
      </c>
      <c r="H178" s="130">
        <f>ROUND(H176*'Plan - Personalausgaben'!H178,2)</f>
        <v>0</v>
      </c>
      <c r="I178" s="130">
        <f>ROUND(I176*'Plan - Personalausgaben'!I178,2)</f>
        <v>0</v>
      </c>
      <c r="J178" s="130">
        <f>ROUND(J176*'Plan - Personalausgaben'!J178,2)</f>
        <v>0</v>
      </c>
      <c r="K178" s="130">
        <f>ROUND(K176*'Plan - Personalausgaben'!K178,2)</f>
        <v>0</v>
      </c>
      <c r="L178" s="130">
        <f>ROUND(L176*'Plan - Personalausgaben'!L178,2)</f>
        <v>0</v>
      </c>
      <c r="M178" s="140">
        <f>ROUND(M176*'Plan - Personalausgaben'!M178,2)</f>
        <v>0</v>
      </c>
      <c r="N178" s="129">
        <f>ROUND(N176*'Plan - Personalausgaben'!N178,2)</f>
        <v>0</v>
      </c>
      <c r="O178" s="130">
        <f>ROUND(O176*'Plan - Personalausgaben'!O178,2)</f>
        <v>0</v>
      </c>
      <c r="P178" s="130">
        <f>ROUND(P176*'Plan - Personalausgaben'!P178,2)</f>
        <v>0</v>
      </c>
      <c r="Q178" s="130">
        <f>ROUND(Q176*'Plan - Personalausgaben'!Q178,2)</f>
        <v>0</v>
      </c>
      <c r="R178" s="130">
        <f>ROUND(R176*'Plan - Personalausgaben'!R178,2)</f>
        <v>0</v>
      </c>
      <c r="S178" s="130">
        <f>ROUND(S176*'Plan - Personalausgaben'!S178,2)</f>
        <v>0</v>
      </c>
      <c r="T178" s="130">
        <f>ROUND(T176*'Plan - Personalausgaben'!T178,2)</f>
        <v>0</v>
      </c>
      <c r="U178" s="130">
        <f>ROUND(U176*'Plan - Personalausgaben'!U178,2)</f>
        <v>0</v>
      </c>
      <c r="V178" s="130">
        <f>ROUND(V176*'Plan - Personalausgaben'!V178,2)</f>
        <v>0</v>
      </c>
      <c r="W178" s="130">
        <f>ROUND(W176*'Plan - Personalausgaben'!W178,2)</f>
        <v>0</v>
      </c>
      <c r="X178" s="130">
        <f>ROUND(X176*'Plan - Personalausgaben'!X178,2)</f>
        <v>0</v>
      </c>
      <c r="Y178" s="140">
        <f>ROUND(Y176*'Plan - Personalausgaben'!Y178,2)</f>
        <v>0</v>
      </c>
      <c r="Z178" s="129">
        <f>ROUND(Z176*'Plan - Personalausgaben'!Z178,2)</f>
        <v>0</v>
      </c>
      <c r="AA178" s="130">
        <f>ROUND(AA176*'Plan - Personalausgaben'!AA178,2)</f>
        <v>0</v>
      </c>
      <c r="AB178" s="130">
        <f>ROUND(AB176*'Plan - Personalausgaben'!AB178,2)</f>
        <v>0</v>
      </c>
      <c r="AC178" s="140">
        <f>ROUND(AC176*'Plan - Personalausgaben'!AC178,2)</f>
        <v>0</v>
      </c>
      <c r="AD178" s="129">
        <f>ROUND(AD176*'Plan - Personalausgaben'!AD178,2)</f>
        <v>0</v>
      </c>
      <c r="AE178" s="130">
        <f>ROUND(AE176*'Plan - Personalausgaben'!AE178,2)</f>
        <v>0</v>
      </c>
      <c r="AF178" s="130">
        <f>ROUND(AF176*'Plan - Personalausgaben'!AF178,2)</f>
        <v>0</v>
      </c>
      <c r="AG178" s="140">
        <f>ROUND(AG176*'Plan - Personalausgaben'!AG178,2)</f>
        <v>0</v>
      </c>
      <c r="AH178" s="129">
        <f>ROUND(AH176*'Plan - Personalausgaben'!AH178,2)</f>
        <v>0</v>
      </c>
      <c r="AI178" s="130">
        <f>ROUND(AI176*'Plan - Personalausgaben'!AI178,2)</f>
        <v>0</v>
      </c>
      <c r="AJ178" s="130">
        <f>ROUND(AJ176*'Plan - Personalausgaben'!AJ178,2)</f>
        <v>0</v>
      </c>
      <c r="AK178" s="131">
        <f>ROUND(AK176*'Plan - Personalausgaben'!AK178,2)</f>
        <v>0</v>
      </c>
      <c r="AL178" s="136">
        <f t="shared" si="57"/>
        <v>0</v>
      </c>
      <c r="AM178" s="130">
        <f t="shared" si="58"/>
        <v>0</v>
      </c>
      <c r="AN178" s="130">
        <f t="shared" si="59"/>
        <v>0</v>
      </c>
      <c r="AO178" s="130">
        <f t="shared" si="60"/>
        <v>0</v>
      </c>
      <c r="AP178" s="131">
        <f t="shared" si="61"/>
        <v>0</v>
      </c>
    </row>
    <row r="179" spans="1:42" s="108" customFormat="1" x14ac:dyDescent="0.25">
      <c r="A179" s="124" t="s">
        <v>109</v>
      </c>
      <c r="B179" s="129">
        <f t="shared" ref="B179:AK179" si="70">B176-B177-B178</f>
        <v>0</v>
      </c>
      <c r="C179" s="130">
        <f t="shared" si="70"/>
        <v>0</v>
      </c>
      <c r="D179" s="130">
        <f t="shared" si="70"/>
        <v>0</v>
      </c>
      <c r="E179" s="130">
        <f t="shared" si="70"/>
        <v>0</v>
      </c>
      <c r="F179" s="130">
        <f t="shared" si="70"/>
        <v>0</v>
      </c>
      <c r="G179" s="130">
        <f t="shared" si="70"/>
        <v>0</v>
      </c>
      <c r="H179" s="130">
        <f t="shared" si="70"/>
        <v>0</v>
      </c>
      <c r="I179" s="130">
        <f t="shared" si="70"/>
        <v>0</v>
      </c>
      <c r="J179" s="130">
        <f t="shared" si="70"/>
        <v>0</v>
      </c>
      <c r="K179" s="130">
        <f t="shared" si="70"/>
        <v>0</v>
      </c>
      <c r="L179" s="130">
        <f t="shared" si="70"/>
        <v>0</v>
      </c>
      <c r="M179" s="140">
        <f t="shared" si="70"/>
        <v>0</v>
      </c>
      <c r="N179" s="129">
        <f t="shared" si="70"/>
        <v>0</v>
      </c>
      <c r="O179" s="130">
        <f t="shared" si="70"/>
        <v>0</v>
      </c>
      <c r="P179" s="130">
        <f t="shared" si="70"/>
        <v>0</v>
      </c>
      <c r="Q179" s="130">
        <f t="shared" si="70"/>
        <v>0</v>
      </c>
      <c r="R179" s="130">
        <f t="shared" si="70"/>
        <v>0</v>
      </c>
      <c r="S179" s="130">
        <f t="shared" si="70"/>
        <v>0</v>
      </c>
      <c r="T179" s="130">
        <f t="shared" si="70"/>
        <v>0</v>
      </c>
      <c r="U179" s="130">
        <f t="shared" si="70"/>
        <v>0</v>
      </c>
      <c r="V179" s="130">
        <f t="shared" si="70"/>
        <v>0</v>
      </c>
      <c r="W179" s="130">
        <f t="shared" si="70"/>
        <v>0</v>
      </c>
      <c r="X179" s="130">
        <f t="shared" si="70"/>
        <v>0</v>
      </c>
      <c r="Y179" s="140">
        <f t="shared" si="70"/>
        <v>0</v>
      </c>
      <c r="Z179" s="129">
        <f t="shared" si="70"/>
        <v>0</v>
      </c>
      <c r="AA179" s="130">
        <f t="shared" si="70"/>
        <v>0</v>
      </c>
      <c r="AB179" s="130">
        <f t="shared" si="70"/>
        <v>0</v>
      </c>
      <c r="AC179" s="140">
        <f t="shared" si="70"/>
        <v>0</v>
      </c>
      <c r="AD179" s="129">
        <f t="shared" si="70"/>
        <v>0</v>
      </c>
      <c r="AE179" s="130">
        <f t="shared" si="70"/>
        <v>0</v>
      </c>
      <c r="AF179" s="130">
        <f t="shared" si="70"/>
        <v>0</v>
      </c>
      <c r="AG179" s="140">
        <f t="shared" si="70"/>
        <v>0</v>
      </c>
      <c r="AH179" s="129">
        <f t="shared" si="70"/>
        <v>0</v>
      </c>
      <c r="AI179" s="130">
        <f t="shared" si="70"/>
        <v>0</v>
      </c>
      <c r="AJ179" s="130">
        <f t="shared" si="70"/>
        <v>0</v>
      </c>
      <c r="AK179" s="131">
        <f t="shared" si="70"/>
        <v>0</v>
      </c>
      <c r="AL179" s="136">
        <f t="shared" si="57"/>
        <v>0</v>
      </c>
      <c r="AM179" s="130">
        <f t="shared" si="58"/>
        <v>0</v>
      </c>
      <c r="AN179" s="130">
        <f t="shared" si="59"/>
        <v>0</v>
      </c>
      <c r="AO179" s="130">
        <f t="shared" si="60"/>
        <v>0</v>
      </c>
      <c r="AP179" s="131">
        <f t="shared" si="61"/>
        <v>0</v>
      </c>
    </row>
    <row r="180" spans="1:42" s="108" customFormat="1" x14ac:dyDescent="0.25">
      <c r="A180" s="125" t="s">
        <v>99</v>
      </c>
      <c r="B180" s="119">
        <f>'Plan - Personalausgaben'!B180</f>
        <v>0</v>
      </c>
      <c r="C180" s="120">
        <f>'Plan - Personalausgaben'!C180</f>
        <v>0</v>
      </c>
      <c r="D180" s="120">
        <f>'Plan - Personalausgaben'!D180</f>
        <v>0</v>
      </c>
      <c r="E180" s="120">
        <f>'Plan - Personalausgaben'!E180</f>
        <v>0</v>
      </c>
      <c r="F180" s="120">
        <f>'Plan - Personalausgaben'!F180</f>
        <v>0</v>
      </c>
      <c r="G180" s="120">
        <f>'Plan - Personalausgaben'!G180</f>
        <v>0</v>
      </c>
      <c r="H180" s="120">
        <f>'Plan - Personalausgaben'!H180</f>
        <v>0</v>
      </c>
      <c r="I180" s="120">
        <f>'Plan - Personalausgaben'!I180</f>
        <v>0</v>
      </c>
      <c r="J180" s="120">
        <f>'Plan - Personalausgaben'!J180</f>
        <v>0</v>
      </c>
      <c r="K180" s="120">
        <f>'Plan - Personalausgaben'!K180</f>
        <v>0</v>
      </c>
      <c r="L180" s="120">
        <f>'Plan - Personalausgaben'!L180</f>
        <v>0</v>
      </c>
      <c r="M180" s="122">
        <f>'Plan - Personalausgaben'!M180</f>
        <v>0</v>
      </c>
      <c r="N180" s="119">
        <f>'Plan - Personalausgaben'!N180</f>
        <v>0</v>
      </c>
      <c r="O180" s="120">
        <f>'Plan - Personalausgaben'!O180</f>
        <v>0</v>
      </c>
      <c r="P180" s="120">
        <f>'Plan - Personalausgaben'!P180</f>
        <v>0</v>
      </c>
      <c r="Q180" s="120">
        <f>'Plan - Personalausgaben'!Q180</f>
        <v>0</v>
      </c>
      <c r="R180" s="120">
        <f>'Plan - Personalausgaben'!R180</f>
        <v>0</v>
      </c>
      <c r="S180" s="120">
        <f>'Plan - Personalausgaben'!S180</f>
        <v>0</v>
      </c>
      <c r="T180" s="120">
        <f>'Plan - Personalausgaben'!T180</f>
        <v>0</v>
      </c>
      <c r="U180" s="120">
        <f>'Plan - Personalausgaben'!U180</f>
        <v>0</v>
      </c>
      <c r="V180" s="120">
        <f>'Plan - Personalausgaben'!V180</f>
        <v>0</v>
      </c>
      <c r="W180" s="120">
        <f>'Plan - Personalausgaben'!W180</f>
        <v>0</v>
      </c>
      <c r="X180" s="120">
        <f>'Plan - Personalausgaben'!X180</f>
        <v>0</v>
      </c>
      <c r="Y180" s="122">
        <f>'Plan - Personalausgaben'!Y180</f>
        <v>0</v>
      </c>
      <c r="Z180" s="119">
        <f>'Plan - Personalausgaben'!Z180</f>
        <v>0</v>
      </c>
      <c r="AA180" s="120">
        <f>'Plan - Personalausgaben'!AA180</f>
        <v>0</v>
      </c>
      <c r="AB180" s="120">
        <f>'Plan - Personalausgaben'!AB180</f>
        <v>0</v>
      </c>
      <c r="AC180" s="122">
        <f>'Plan - Personalausgaben'!AC180</f>
        <v>0</v>
      </c>
      <c r="AD180" s="119">
        <f>'Plan - Personalausgaben'!AD180</f>
        <v>0</v>
      </c>
      <c r="AE180" s="120">
        <f>'Plan - Personalausgaben'!AE180</f>
        <v>0</v>
      </c>
      <c r="AF180" s="120">
        <f>'Plan - Personalausgaben'!AF180</f>
        <v>0</v>
      </c>
      <c r="AG180" s="122">
        <f>'Plan - Personalausgaben'!AG180</f>
        <v>0</v>
      </c>
      <c r="AH180" s="119">
        <f>'Plan - Personalausgaben'!AH180</f>
        <v>0</v>
      </c>
      <c r="AI180" s="120">
        <f>'Plan - Personalausgaben'!AI180</f>
        <v>0</v>
      </c>
      <c r="AJ180" s="120">
        <f>'Plan - Personalausgaben'!AJ180</f>
        <v>0</v>
      </c>
      <c r="AK180" s="121">
        <f>'Plan - Personalausgaben'!AK180</f>
        <v>0</v>
      </c>
      <c r="AL180" s="123">
        <f t="shared" si="57"/>
        <v>0</v>
      </c>
      <c r="AM180" s="120">
        <f t="shared" si="58"/>
        <v>0</v>
      </c>
      <c r="AN180" s="120">
        <f t="shared" si="59"/>
        <v>0</v>
      </c>
      <c r="AO180" s="120">
        <f t="shared" si="60"/>
        <v>0</v>
      </c>
      <c r="AP180" s="121">
        <f t="shared" si="61"/>
        <v>0</v>
      </c>
    </row>
    <row r="181" spans="1:42" s="108" customFormat="1" x14ac:dyDescent="0.25">
      <c r="A181" s="124" t="s">
        <v>107</v>
      </c>
      <c r="B181" s="129">
        <f>ROUND(B180*'Plan - Personalausgaben'!B181,2)</f>
        <v>0</v>
      </c>
      <c r="C181" s="130">
        <f>ROUND(C180*'Plan - Personalausgaben'!C181,2)</f>
        <v>0</v>
      </c>
      <c r="D181" s="130">
        <f>ROUND(D180*'Plan - Personalausgaben'!D181,2)</f>
        <v>0</v>
      </c>
      <c r="E181" s="130">
        <f>ROUND(E180*'Plan - Personalausgaben'!E181,2)</f>
        <v>0</v>
      </c>
      <c r="F181" s="130">
        <f>ROUND(F180*'Plan - Personalausgaben'!F181,2)</f>
        <v>0</v>
      </c>
      <c r="G181" s="130">
        <f>ROUND(G180*'Plan - Personalausgaben'!G181,2)</f>
        <v>0</v>
      </c>
      <c r="H181" s="130">
        <f>ROUND(H180*'Plan - Personalausgaben'!H181,2)</f>
        <v>0</v>
      </c>
      <c r="I181" s="130">
        <f>ROUND(I180*'Plan - Personalausgaben'!I181,2)</f>
        <v>0</v>
      </c>
      <c r="J181" s="130">
        <f>ROUND(J180*'Plan - Personalausgaben'!J181,2)</f>
        <v>0</v>
      </c>
      <c r="K181" s="130">
        <f>ROUND(K180*'Plan - Personalausgaben'!K181,2)</f>
        <v>0</v>
      </c>
      <c r="L181" s="130">
        <f>ROUND(L180*'Plan - Personalausgaben'!L181,2)</f>
        <v>0</v>
      </c>
      <c r="M181" s="140">
        <f>ROUND(M180*'Plan - Personalausgaben'!M181,2)</f>
        <v>0</v>
      </c>
      <c r="N181" s="129">
        <f>ROUND(N180*'Plan - Personalausgaben'!N181,2)</f>
        <v>0</v>
      </c>
      <c r="O181" s="130">
        <f>ROUND(O180*'Plan - Personalausgaben'!O181,2)</f>
        <v>0</v>
      </c>
      <c r="P181" s="130">
        <f>ROUND(P180*'Plan - Personalausgaben'!P181,2)</f>
        <v>0</v>
      </c>
      <c r="Q181" s="130">
        <f>ROUND(Q180*'Plan - Personalausgaben'!Q181,2)</f>
        <v>0</v>
      </c>
      <c r="R181" s="130">
        <f>ROUND(R180*'Plan - Personalausgaben'!R181,2)</f>
        <v>0</v>
      </c>
      <c r="S181" s="130">
        <f>ROUND(S180*'Plan - Personalausgaben'!S181,2)</f>
        <v>0</v>
      </c>
      <c r="T181" s="130">
        <f>ROUND(T180*'Plan - Personalausgaben'!T181,2)</f>
        <v>0</v>
      </c>
      <c r="U181" s="130">
        <f>ROUND(U180*'Plan - Personalausgaben'!U181,2)</f>
        <v>0</v>
      </c>
      <c r="V181" s="130">
        <f>ROUND(V180*'Plan - Personalausgaben'!V181,2)</f>
        <v>0</v>
      </c>
      <c r="W181" s="130">
        <f>ROUND(W180*'Plan - Personalausgaben'!W181,2)</f>
        <v>0</v>
      </c>
      <c r="X181" s="130">
        <f>ROUND(X180*'Plan - Personalausgaben'!X181,2)</f>
        <v>0</v>
      </c>
      <c r="Y181" s="140">
        <f>ROUND(Y180*'Plan - Personalausgaben'!Y181,2)</f>
        <v>0</v>
      </c>
      <c r="Z181" s="129">
        <f>ROUND(Z180*'Plan - Personalausgaben'!Z181,2)</f>
        <v>0</v>
      </c>
      <c r="AA181" s="130">
        <f>ROUND(AA180*'Plan - Personalausgaben'!AA181,2)</f>
        <v>0</v>
      </c>
      <c r="AB181" s="130">
        <f>ROUND(AB180*'Plan - Personalausgaben'!AB181,2)</f>
        <v>0</v>
      </c>
      <c r="AC181" s="140">
        <f>ROUND(AC180*'Plan - Personalausgaben'!AC181,2)</f>
        <v>0</v>
      </c>
      <c r="AD181" s="129">
        <f>ROUND(AD180*'Plan - Personalausgaben'!AD181,2)</f>
        <v>0</v>
      </c>
      <c r="AE181" s="130">
        <f>ROUND(AE180*'Plan - Personalausgaben'!AE181,2)</f>
        <v>0</v>
      </c>
      <c r="AF181" s="130">
        <f>ROUND(AF180*'Plan - Personalausgaben'!AF181,2)</f>
        <v>0</v>
      </c>
      <c r="AG181" s="140">
        <f>ROUND(AG180*'Plan - Personalausgaben'!AG181,2)</f>
        <v>0</v>
      </c>
      <c r="AH181" s="129">
        <f>ROUND(AH180*'Plan - Personalausgaben'!AH181,2)</f>
        <v>0</v>
      </c>
      <c r="AI181" s="130">
        <f>ROUND(AI180*'Plan - Personalausgaben'!AI181,2)</f>
        <v>0</v>
      </c>
      <c r="AJ181" s="130">
        <f>ROUND(AJ180*'Plan - Personalausgaben'!AJ181,2)</f>
        <v>0</v>
      </c>
      <c r="AK181" s="131">
        <f>ROUND(AK180*'Plan - Personalausgaben'!AK181,2)</f>
        <v>0</v>
      </c>
      <c r="AL181" s="136">
        <f t="shared" si="57"/>
        <v>0</v>
      </c>
      <c r="AM181" s="130">
        <f t="shared" si="58"/>
        <v>0</v>
      </c>
      <c r="AN181" s="130">
        <f t="shared" si="59"/>
        <v>0</v>
      </c>
      <c r="AO181" s="130">
        <f t="shared" si="60"/>
        <v>0</v>
      </c>
      <c r="AP181" s="131">
        <f t="shared" si="61"/>
        <v>0</v>
      </c>
    </row>
    <row r="182" spans="1:42" s="108" customFormat="1" x14ac:dyDescent="0.25">
      <c r="A182" s="124" t="s">
        <v>108</v>
      </c>
      <c r="B182" s="129">
        <f>ROUND(B180*'Plan - Personalausgaben'!B182,2)</f>
        <v>0</v>
      </c>
      <c r="C182" s="130">
        <f>ROUND(C180*'Plan - Personalausgaben'!C182,2)</f>
        <v>0</v>
      </c>
      <c r="D182" s="130">
        <f>ROUND(D180*'Plan - Personalausgaben'!D182,2)</f>
        <v>0</v>
      </c>
      <c r="E182" s="130">
        <f>ROUND(E180*'Plan - Personalausgaben'!E182,2)</f>
        <v>0</v>
      </c>
      <c r="F182" s="130">
        <f>ROUND(F180*'Plan - Personalausgaben'!F182,2)</f>
        <v>0</v>
      </c>
      <c r="G182" s="130">
        <f>ROUND(G180*'Plan - Personalausgaben'!G182,2)</f>
        <v>0</v>
      </c>
      <c r="H182" s="130">
        <f>ROUND(H180*'Plan - Personalausgaben'!H182,2)</f>
        <v>0</v>
      </c>
      <c r="I182" s="130">
        <f>ROUND(I180*'Plan - Personalausgaben'!I182,2)</f>
        <v>0</v>
      </c>
      <c r="J182" s="130">
        <f>ROUND(J180*'Plan - Personalausgaben'!J182,2)</f>
        <v>0</v>
      </c>
      <c r="K182" s="130">
        <f>ROUND(K180*'Plan - Personalausgaben'!K182,2)</f>
        <v>0</v>
      </c>
      <c r="L182" s="130">
        <f>ROUND(L180*'Plan - Personalausgaben'!L182,2)</f>
        <v>0</v>
      </c>
      <c r="M182" s="140">
        <f>ROUND(M180*'Plan - Personalausgaben'!M182,2)</f>
        <v>0</v>
      </c>
      <c r="N182" s="129">
        <f>ROUND(N180*'Plan - Personalausgaben'!N182,2)</f>
        <v>0</v>
      </c>
      <c r="O182" s="130">
        <f>ROUND(O180*'Plan - Personalausgaben'!O182,2)</f>
        <v>0</v>
      </c>
      <c r="P182" s="130">
        <f>ROUND(P180*'Plan - Personalausgaben'!P182,2)</f>
        <v>0</v>
      </c>
      <c r="Q182" s="130">
        <f>ROUND(Q180*'Plan - Personalausgaben'!Q182,2)</f>
        <v>0</v>
      </c>
      <c r="R182" s="130">
        <f>ROUND(R180*'Plan - Personalausgaben'!R182,2)</f>
        <v>0</v>
      </c>
      <c r="S182" s="130">
        <f>ROUND(S180*'Plan - Personalausgaben'!S182,2)</f>
        <v>0</v>
      </c>
      <c r="T182" s="130">
        <f>ROUND(T180*'Plan - Personalausgaben'!T182,2)</f>
        <v>0</v>
      </c>
      <c r="U182" s="130">
        <f>ROUND(U180*'Plan - Personalausgaben'!U182,2)</f>
        <v>0</v>
      </c>
      <c r="V182" s="130">
        <f>ROUND(V180*'Plan - Personalausgaben'!V182,2)</f>
        <v>0</v>
      </c>
      <c r="W182" s="130">
        <f>ROUND(W180*'Plan - Personalausgaben'!W182,2)</f>
        <v>0</v>
      </c>
      <c r="X182" s="130">
        <f>ROUND(X180*'Plan - Personalausgaben'!X182,2)</f>
        <v>0</v>
      </c>
      <c r="Y182" s="140">
        <f>ROUND(Y180*'Plan - Personalausgaben'!Y182,2)</f>
        <v>0</v>
      </c>
      <c r="Z182" s="129">
        <f>ROUND(Z180*'Plan - Personalausgaben'!Z182,2)</f>
        <v>0</v>
      </c>
      <c r="AA182" s="130">
        <f>ROUND(AA180*'Plan - Personalausgaben'!AA182,2)</f>
        <v>0</v>
      </c>
      <c r="AB182" s="130">
        <f>ROUND(AB180*'Plan - Personalausgaben'!AB182,2)</f>
        <v>0</v>
      </c>
      <c r="AC182" s="140">
        <f>ROUND(AC180*'Plan - Personalausgaben'!AC182,2)</f>
        <v>0</v>
      </c>
      <c r="AD182" s="129">
        <f>ROUND(AD180*'Plan - Personalausgaben'!AD182,2)</f>
        <v>0</v>
      </c>
      <c r="AE182" s="130">
        <f>ROUND(AE180*'Plan - Personalausgaben'!AE182,2)</f>
        <v>0</v>
      </c>
      <c r="AF182" s="130">
        <f>ROUND(AF180*'Plan - Personalausgaben'!AF182,2)</f>
        <v>0</v>
      </c>
      <c r="AG182" s="140">
        <f>ROUND(AG180*'Plan - Personalausgaben'!AG182,2)</f>
        <v>0</v>
      </c>
      <c r="AH182" s="129">
        <f>ROUND(AH180*'Plan - Personalausgaben'!AH182,2)</f>
        <v>0</v>
      </c>
      <c r="AI182" s="130">
        <f>ROUND(AI180*'Plan - Personalausgaben'!AI182,2)</f>
        <v>0</v>
      </c>
      <c r="AJ182" s="130">
        <f>ROUND(AJ180*'Plan - Personalausgaben'!AJ182,2)</f>
        <v>0</v>
      </c>
      <c r="AK182" s="131">
        <f>ROUND(AK180*'Plan - Personalausgaben'!AK182,2)</f>
        <v>0</v>
      </c>
      <c r="AL182" s="136">
        <f t="shared" si="57"/>
        <v>0</v>
      </c>
      <c r="AM182" s="130">
        <f t="shared" si="58"/>
        <v>0</v>
      </c>
      <c r="AN182" s="130">
        <f t="shared" si="59"/>
        <v>0</v>
      </c>
      <c r="AO182" s="130">
        <f t="shared" si="60"/>
        <v>0</v>
      </c>
      <c r="AP182" s="131">
        <f t="shared" si="61"/>
        <v>0</v>
      </c>
    </row>
    <row r="183" spans="1:42" s="108" customFormat="1" ht="13.5" thickBot="1" x14ac:dyDescent="0.3">
      <c r="A183" s="124" t="s">
        <v>109</v>
      </c>
      <c r="B183" s="137">
        <f t="shared" ref="B183:AK183" si="71">B180-B181-B182</f>
        <v>0</v>
      </c>
      <c r="C183" s="138">
        <f t="shared" si="71"/>
        <v>0</v>
      </c>
      <c r="D183" s="138">
        <f t="shared" si="71"/>
        <v>0</v>
      </c>
      <c r="E183" s="138">
        <f t="shared" si="71"/>
        <v>0</v>
      </c>
      <c r="F183" s="138">
        <f t="shared" si="71"/>
        <v>0</v>
      </c>
      <c r="G183" s="138">
        <f t="shared" si="71"/>
        <v>0</v>
      </c>
      <c r="H183" s="138">
        <f t="shared" si="71"/>
        <v>0</v>
      </c>
      <c r="I183" s="138">
        <f t="shared" si="71"/>
        <v>0</v>
      </c>
      <c r="J183" s="138">
        <f t="shared" si="71"/>
        <v>0</v>
      </c>
      <c r="K183" s="138">
        <f t="shared" si="71"/>
        <v>0</v>
      </c>
      <c r="L183" s="138">
        <f t="shared" si="71"/>
        <v>0</v>
      </c>
      <c r="M183" s="141">
        <f t="shared" si="71"/>
        <v>0</v>
      </c>
      <c r="N183" s="137">
        <f t="shared" si="71"/>
        <v>0</v>
      </c>
      <c r="O183" s="138">
        <f t="shared" si="71"/>
        <v>0</v>
      </c>
      <c r="P183" s="138">
        <f t="shared" si="71"/>
        <v>0</v>
      </c>
      <c r="Q183" s="138">
        <f t="shared" si="71"/>
        <v>0</v>
      </c>
      <c r="R183" s="138">
        <f t="shared" si="71"/>
        <v>0</v>
      </c>
      <c r="S183" s="138">
        <f t="shared" si="71"/>
        <v>0</v>
      </c>
      <c r="T183" s="138">
        <f t="shared" si="71"/>
        <v>0</v>
      </c>
      <c r="U183" s="138">
        <f t="shared" si="71"/>
        <v>0</v>
      </c>
      <c r="V183" s="138">
        <f t="shared" si="71"/>
        <v>0</v>
      </c>
      <c r="W183" s="138">
        <f t="shared" si="71"/>
        <v>0</v>
      </c>
      <c r="X183" s="138">
        <f t="shared" si="71"/>
        <v>0</v>
      </c>
      <c r="Y183" s="141">
        <f t="shared" si="71"/>
        <v>0</v>
      </c>
      <c r="Z183" s="137">
        <f t="shared" si="71"/>
        <v>0</v>
      </c>
      <c r="AA183" s="138">
        <f t="shared" si="71"/>
        <v>0</v>
      </c>
      <c r="AB183" s="138">
        <f t="shared" si="71"/>
        <v>0</v>
      </c>
      <c r="AC183" s="141">
        <f t="shared" si="71"/>
        <v>0</v>
      </c>
      <c r="AD183" s="137">
        <f t="shared" si="71"/>
        <v>0</v>
      </c>
      <c r="AE183" s="138">
        <f t="shared" si="71"/>
        <v>0</v>
      </c>
      <c r="AF183" s="138">
        <f t="shared" si="71"/>
        <v>0</v>
      </c>
      <c r="AG183" s="141">
        <f t="shared" si="71"/>
        <v>0</v>
      </c>
      <c r="AH183" s="137">
        <f t="shared" si="71"/>
        <v>0</v>
      </c>
      <c r="AI183" s="138">
        <f t="shared" si="71"/>
        <v>0</v>
      </c>
      <c r="AJ183" s="138">
        <f t="shared" si="71"/>
        <v>0</v>
      </c>
      <c r="AK183" s="139">
        <f t="shared" si="71"/>
        <v>0</v>
      </c>
      <c r="AL183" s="136">
        <f t="shared" si="57"/>
        <v>0</v>
      </c>
      <c r="AM183" s="130">
        <f t="shared" si="58"/>
        <v>0</v>
      </c>
      <c r="AN183" s="130">
        <f t="shared" si="59"/>
        <v>0</v>
      </c>
      <c r="AO183" s="130">
        <f t="shared" si="60"/>
        <v>0</v>
      </c>
      <c r="AP183" s="131">
        <f t="shared" si="61"/>
        <v>0</v>
      </c>
    </row>
    <row r="184" spans="1:42" s="108" customFormat="1" x14ac:dyDescent="0.25">
      <c r="A184" s="155" t="s">
        <v>106</v>
      </c>
      <c r="B184" s="157">
        <f>B144+B148+B152+B156+B160+B164+B168+B172+B176+B180</f>
        <v>0</v>
      </c>
      <c r="C184" s="153">
        <f t="shared" ref="C184:AP184" si="72">C144+C148+C152+C156+C160+C164+C168+C172+C176+C180</f>
        <v>0</v>
      </c>
      <c r="D184" s="153">
        <f t="shared" si="72"/>
        <v>0</v>
      </c>
      <c r="E184" s="153">
        <f t="shared" si="72"/>
        <v>0</v>
      </c>
      <c r="F184" s="153">
        <f t="shared" si="72"/>
        <v>0</v>
      </c>
      <c r="G184" s="153">
        <f t="shared" si="72"/>
        <v>0</v>
      </c>
      <c r="H184" s="153">
        <f t="shared" si="72"/>
        <v>0</v>
      </c>
      <c r="I184" s="153">
        <f t="shared" si="72"/>
        <v>0</v>
      </c>
      <c r="J184" s="153">
        <f t="shared" si="72"/>
        <v>0</v>
      </c>
      <c r="K184" s="153">
        <f t="shared" si="72"/>
        <v>0</v>
      </c>
      <c r="L184" s="153">
        <f t="shared" si="72"/>
        <v>0</v>
      </c>
      <c r="M184" s="154">
        <f t="shared" si="72"/>
        <v>0</v>
      </c>
      <c r="N184" s="157">
        <f t="shared" si="72"/>
        <v>0</v>
      </c>
      <c r="O184" s="153">
        <f t="shared" si="72"/>
        <v>0</v>
      </c>
      <c r="P184" s="153">
        <f t="shared" si="72"/>
        <v>0</v>
      </c>
      <c r="Q184" s="153">
        <f t="shared" si="72"/>
        <v>0</v>
      </c>
      <c r="R184" s="153">
        <f t="shared" si="72"/>
        <v>0</v>
      </c>
      <c r="S184" s="153">
        <f t="shared" si="72"/>
        <v>0</v>
      </c>
      <c r="T184" s="153">
        <f t="shared" si="72"/>
        <v>0</v>
      </c>
      <c r="U184" s="153">
        <f t="shared" si="72"/>
        <v>0</v>
      </c>
      <c r="V184" s="153">
        <f t="shared" si="72"/>
        <v>0</v>
      </c>
      <c r="W184" s="153">
        <f t="shared" si="72"/>
        <v>0</v>
      </c>
      <c r="X184" s="153">
        <f t="shared" si="72"/>
        <v>0</v>
      </c>
      <c r="Y184" s="154">
        <f t="shared" si="72"/>
        <v>0</v>
      </c>
      <c r="Z184" s="157">
        <f t="shared" si="72"/>
        <v>0</v>
      </c>
      <c r="AA184" s="153">
        <f t="shared" si="72"/>
        <v>0</v>
      </c>
      <c r="AB184" s="153">
        <f t="shared" si="72"/>
        <v>0</v>
      </c>
      <c r="AC184" s="154">
        <f t="shared" si="72"/>
        <v>0</v>
      </c>
      <c r="AD184" s="157">
        <f t="shared" si="72"/>
        <v>0</v>
      </c>
      <c r="AE184" s="153">
        <f t="shared" si="72"/>
        <v>0</v>
      </c>
      <c r="AF184" s="153">
        <f t="shared" si="72"/>
        <v>0</v>
      </c>
      <c r="AG184" s="154">
        <f t="shared" si="72"/>
        <v>0</v>
      </c>
      <c r="AH184" s="157">
        <f t="shared" si="72"/>
        <v>0</v>
      </c>
      <c r="AI184" s="153">
        <f t="shared" si="72"/>
        <v>0</v>
      </c>
      <c r="AJ184" s="153">
        <f t="shared" si="72"/>
        <v>0</v>
      </c>
      <c r="AK184" s="154">
        <f t="shared" si="72"/>
        <v>0</v>
      </c>
      <c r="AL184" s="157">
        <f t="shared" si="72"/>
        <v>0</v>
      </c>
      <c r="AM184" s="153">
        <f t="shared" si="72"/>
        <v>0</v>
      </c>
      <c r="AN184" s="153">
        <f t="shared" si="72"/>
        <v>0</v>
      </c>
      <c r="AO184" s="153">
        <f t="shared" si="72"/>
        <v>0</v>
      </c>
      <c r="AP184" s="154">
        <f t="shared" si="72"/>
        <v>0</v>
      </c>
    </row>
    <row r="185" spans="1:42" s="108" customFormat="1" x14ac:dyDescent="0.25">
      <c r="A185" s="124" t="s">
        <v>107</v>
      </c>
      <c r="B185" s="129">
        <f t="shared" ref="B185:AP185" si="73">B145+B149+B153+B157+B161+B165+B169+B173+B177+B181</f>
        <v>0</v>
      </c>
      <c r="C185" s="130">
        <f t="shared" si="73"/>
        <v>0</v>
      </c>
      <c r="D185" s="130">
        <f t="shared" si="73"/>
        <v>0</v>
      </c>
      <c r="E185" s="130">
        <f t="shared" si="73"/>
        <v>0</v>
      </c>
      <c r="F185" s="130">
        <f t="shared" si="73"/>
        <v>0</v>
      </c>
      <c r="G185" s="130">
        <f t="shared" si="73"/>
        <v>0</v>
      </c>
      <c r="H185" s="130">
        <f t="shared" si="73"/>
        <v>0</v>
      </c>
      <c r="I185" s="130">
        <f t="shared" si="73"/>
        <v>0</v>
      </c>
      <c r="J185" s="130">
        <f t="shared" si="73"/>
        <v>0</v>
      </c>
      <c r="K185" s="130">
        <f t="shared" si="73"/>
        <v>0</v>
      </c>
      <c r="L185" s="130">
        <f t="shared" si="73"/>
        <v>0</v>
      </c>
      <c r="M185" s="131">
        <f t="shared" si="73"/>
        <v>0</v>
      </c>
      <c r="N185" s="129">
        <f t="shared" si="73"/>
        <v>0</v>
      </c>
      <c r="O185" s="130">
        <f t="shared" si="73"/>
        <v>0</v>
      </c>
      <c r="P185" s="130">
        <f t="shared" si="73"/>
        <v>0</v>
      </c>
      <c r="Q185" s="130">
        <f t="shared" si="73"/>
        <v>0</v>
      </c>
      <c r="R185" s="130">
        <f t="shared" si="73"/>
        <v>0</v>
      </c>
      <c r="S185" s="130">
        <f t="shared" si="73"/>
        <v>0</v>
      </c>
      <c r="T185" s="130">
        <f t="shared" si="73"/>
        <v>0</v>
      </c>
      <c r="U185" s="130">
        <f t="shared" si="73"/>
        <v>0</v>
      </c>
      <c r="V185" s="130">
        <f t="shared" si="73"/>
        <v>0</v>
      </c>
      <c r="W185" s="130">
        <f t="shared" si="73"/>
        <v>0</v>
      </c>
      <c r="X185" s="130">
        <f t="shared" si="73"/>
        <v>0</v>
      </c>
      <c r="Y185" s="131">
        <f t="shared" si="73"/>
        <v>0</v>
      </c>
      <c r="Z185" s="129">
        <f t="shared" si="73"/>
        <v>0</v>
      </c>
      <c r="AA185" s="130">
        <f t="shared" si="73"/>
        <v>0</v>
      </c>
      <c r="AB185" s="130">
        <f t="shared" si="73"/>
        <v>0</v>
      </c>
      <c r="AC185" s="131">
        <f t="shared" si="73"/>
        <v>0</v>
      </c>
      <c r="AD185" s="129">
        <f t="shared" si="73"/>
        <v>0</v>
      </c>
      <c r="AE185" s="130">
        <f t="shared" si="73"/>
        <v>0</v>
      </c>
      <c r="AF185" s="130">
        <f t="shared" si="73"/>
        <v>0</v>
      </c>
      <c r="AG185" s="131">
        <f t="shared" si="73"/>
        <v>0</v>
      </c>
      <c r="AH185" s="129">
        <f t="shared" si="73"/>
        <v>0</v>
      </c>
      <c r="AI185" s="130">
        <f t="shared" si="73"/>
        <v>0</v>
      </c>
      <c r="AJ185" s="130">
        <f t="shared" si="73"/>
        <v>0</v>
      </c>
      <c r="AK185" s="131">
        <f t="shared" si="73"/>
        <v>0</v>
      </c>
      <c r="AL185" s="129">
        <f t="shared" si="73"/>
        <v>0</v>
      </c>
      <c r="AM185" s="130">
        <f t="shared" si="73"/>
        <v>0</v>
      </c>
      <c r="AN185" s="130">
        <f t="shared" si="73"/>
        <v>0</v>
      </c>
      <c r="AO185" s="130">
        <f t="shared" si="73"/>
        <v>0</v>
      </c>
      <c r="AP185" s="131">
        <f t="shared" si="73"/>
        <v>0</v>
      </c>
    </row>
    <row r="186" spans="1:42" s="108" customFormat="1" x14ac:dyDescent="0.25">
      <c r="A186" s="124" t="s">
        <v>108</v>
      </c>
      <c r="B186" s="129">
        <f t="shared" ref="B186:AP186" si="74">B146+B150+B154+B158+B162+B166+B170+B174+B178+B182</f>
        <v>0</v>
      </c>
      <c r="C186" s="130">
        <f t="shared" si="74"/>
        <v>0</v>
      </c>
      <c r="D186" s="130">
        <f t="shared" si="74"/>
        <v>0</v>
      </c>
      <c r="E186" s="130">
        <f t="shared" si="74"/>
        <v>0</v>
      </c>
      <c r="F186" s="130">
        <f t="shared" si="74"/>
        <v>0</v>
      </c>
      <c r="G186" s="130">
        <f t="shared" si="74"/>
        <v>0</v>
      </c>
      <c r="H186" s="130">
        <f t="shared" si="74"/>
        <v>0</v>
      </c>
      <c r="I186" s="130">
        <f t="shared" si="74"/>
        <v>0</v>
      </c>
      <c r="J186" s="130">
        <f t="shared" si="74"/>
        <v>0</v>
      </c>
      <c r="K186" s="130">
        <f t="shared" si="74"/>
        <v>0</v>
      </c>
      <c r="L186" s="130">
        <f t="shared" si="74"/>
        <v>0</v>
      </c>
      <c r="M186" s="131">
        <f t="shared" si="74"/>
        <v>0</v>
      </c>
      <c r="N186" s="129">
        <f t="shared" si="74"/>
        <v>0</v>
      </c>
      <c r="O186" s="130">
        <f t="shared" si="74"/>
        <v>0</v>
      </c>
      <c r="P186" s="130">
        <f t="shared" si="74"/>
        <v>0</v>
      </c>
      <c r="Q186" s="130">
        <f t="shared" si="74"/>
        <v>0</v>
      </c>
      <c r="R186" s="130">
        <f t="shared" si="74"/>
        <v>0</v>
      </c>
      <c r="S186" s="130">
        <f t="shared" si="74"/>
        <v>0</v>
      </c>
      <c r="T186" s="130">
        <f t="shared" si="74"/>
        <v>0</v>
      </c>
      <c r="U186" s="130">
        <f t="shared" si="74"/>
        <v>0</v>
      </c>
      <c r="V186" s="130">
        <f t="shared" si="74"/>
        <v>0</v>
      </c>
      <c r="W186" s="130">
        <f t="shared" si="74"/>
        <v>0</v>
      </c>
      <c r="X186" s="130">
        <f t="shared" si="74"/>
        <v>0</v>
      </c>
      <c r="Y186" s="131">
        <f t="shared" si="74"/>
        <v>0</v>
      </c>
      <c r="Z186" s="129">
        <f t="shared" si="74"/>
        <v>0</v>
      </c>
      <c r="AA186" s="130">
        <f t="shared" si="74"/>
        <v>0</v>
      </c>
      <c r="AB186" s="130">
        <f t="shared" si="74"/>
        <v>0</v>
      </c>
      <c r="AC186" s="131">
        <f t="shared" si="74"/>
        <v>0</v>
      </c>
      <c r="AD186" s="129">
        <f t="shared" si="74"/>
        <v>0</v>
      </c>
      <c r="AE186" s="130">
        <f t="shared" si="74"/>
        <v>0</v>
      </c>
      <c r="AF186" s="130">
        <f t="shared" si="74"/>
        <v>0</v>
      </c>
      <c r="AG186" s="131">
        <f t="shared" si="74"/>
        <v>0</v>
      </c>
      <c r="AH186" s="129">
        <f t="shared" si="74"/>
        <v>0</v>
      </c>
      <c r="AI186" s="130">
        <f t="shared" si="74"/>
        <v>0</v>
      </c>
      <c r="AJ186" s="130">
        <f t="shared" si="74"/>
        <v>0</v>
      </c>
      <c r="AK186" s="131">
        <f t="shared" si="74"/>
        <v>0</v>
      </c>
      <c r="AL186" s="129">
        <f t="shared" si="74"/>
        <v>0</v>
      </c>
      <c r="AM186" s="130">
        <f t="shared" si="74"/>
        <v>0</v>
      </c>
      <c r="AN186" s="130">
        <f t="shared" si="74"/>
        <v>0</v>
      </c>
      <c r="AO186" s="130">
        <f t="shared" si="74"/>
        <v>0</v>
      </c>
      <c r="AP186" s="131">
        <f t="shared" si="74"/>
        <v>0</v>
      </c>
    </row>
    <row r="187" spans="1:42" s="108" customFormat="1" ht="13.5" thickBot="1" x14ac:dyDescent="0.3">
      <c r="A187" s="156" t="s">
        <v>109</v>
      </c>
      <c r="B187" s="137">
        <f t="shared" ref="B187:AP187" si="75">B147+B151+B155+B159+B163+B167+B171+B175+B179+B183</f>
        <v>0</v>
      </c>
      <c r="C187" s="138">
        <f t="shared" si="75"/>
        <v>0</v>
      </c>
      <c r="D187" s="138">
        <f t="shared" si="75"/>
        <v>0</v>
      </c>
      <c r="E187" s="138">
        <f t="shared" si="75"/>
        <v>0</v>
      </c>
      <c r="F187" s="138">
        <f t="shared" si="75"/>
        <v>0</v>
      </c>
      <c r="G187" s="138">
        <f t="shared" si="75"/>
        <v>0</v>
      </c>
      <c r="H187" s="138">
        <f t="shared" si="75"/>
        <v>0</v>
      </c>
      <c r="I187" s="138">
        <f t="shared" si="75"/>
        <v>0</v>
      </c>
      <c r="J187" s="138">
        <f t="shared" si="75"/>
        <v>0</v>
      </c>
      <c r="K187" s="138">
        <f t="shared" si="75"/>
        <v>0</v>
      </c>
      <c r="L187" s="138">
        <f t="shared" si="75"/>
        <v>0</v>
      </c>
      <c r="M187" s="139">
        <f t="shared" si="75"/>
        <v>0</v>
      </c>
      <c r="N187" s="137">
        <f t="shared" si="75"/>
        <v>0</v>
      </c>
      <c r="O187" s="138">
        <f t="shared" si="75"/>
        <v>0</v>
      </c>
      <c r="P187" s="138">
        <f t="shared" si="75"/>
        <v>0</v>
      </c>
      <c r="Q187" s="138">
        <f t="shared" si="75"/>
        <v>0</v>
      </c>
      <c r="R187" s="138">
        <f t="shared" si="75"/>
        <v>0</v>
      </c>
      <c r="S187" s="138">
        <f t="shared" si="75"/>
        <v>0</v>
      </c>
      <c r="T187" s="138">
        <f t="shared" si="75"/>
        <v>0</v>
      </c>
      <c r="U187" s="138">
        <f t="shared" si="75"/>
        <v>0</v>
      </c>
      <c r="V187" s="138">
        <f t="shared" si="75"/>
        <v>0</v>
      </c>
      <c r="W187" s="138">
        <f t="shared" si="75"/>
        <v>0</v>
      </c>
      <c r="X187" s="138">
        <f t="shared" si="75"/>
        <v>0</v>
      </c>
      <c r="Y187" s="139">
        <f t="shared" si="75"/>
        <v>0</v>
      </c>
      <c r="Z187" s="137">
        <f t="shared" si="75"/>
        <v>0</v>
      </c>
      <c r="AA187" s="138">
        <f t="shared" si="75"/>
        <v>0</v>
      </c>
      <c r="AB187" s="138">
        <f t="shared" si="75"/>
        <v>0</v>
      </c>
      <c r="AC187" s="139">
        <f t="shared" si="75"/>
        <v>0</v>
      </c>
      <c r="AD187" s="137">
        <f t="shared" si="75"/>
        <v>0</v>
      </c>
      <c r="AE187" s="138">
        <f t="shared" si="75"/>
        <v>0</v>
      </c>
      <c r="AF187" s="138">
        <f t="shared" si="75"/>
        <v>0</v>
      </c>
      <c r="AG187" s="139">
        <f t="shared" si="75"/>
        <v>0</v>
      </c>
      <c r="AH187" s="137">
        <f t="shared" si="75"/>
        <v>0</v>
      </c>
      <c r="AI187" s="138">
        <f t="shared" si="75"/>
        <v>0</v>
      </c>
      <c r="AJ187" s="138">
        <f t="shared" si="75"/>
        <v>0</v>
      </c>
      <c r="AK187" s="139">
        <f t="shared" si="75"/>
        <v>0</v>
      </c>
      <c r="AL187" s="137">
        <f t="shared" si="75"/>
        <v>0</v>
      </c>
      <c r="AM187" s="138">
        <f t="shared" si="75"/>
        <v>0</v>
      </c>
      <c r="AN187" s="138">
        <f t="shared" si="75"/>
        <v>0</v>
      </c>
      <c r="AO187" s="138">
        <f t="shared" si="75"/>
        <v>0</v>
      </c>
      <c r="AP187" s="139">
        <f t="shared" si="75"/>
        <v>0</v>
      </c>
    </row>
    <row r="188" spans="1:42" s="108" customFormat="1" x14ac:dyDescent="0.25">
      <c r="A188" s="155" t="s">
        <v>104</v>
      </c>
      <c r="B188" s="157">
        <f t="shared" ref="B188:AP188" si="76">B49+B94+B139+B184</f>
        <v>0</v>
      </c>
      <c r="C188" s="153">
        <f t="shared" si="76"/>
        <v>0</v>
      </c>
      <c r="D188" s="153">
        <f t="shared" si="76"/>
        <v>0</v>
      </c>
      <c r="E188" s="153">
        <f t="shared" si="76"/>
        <v>0</v>
      </c>
      <c r="F188" s="153">
        <f t="shared" si="76"/>
        <v>0</v>
      </c>
      <c r="G188" s="153">
        <f t="shared" si="76"/>
        <v>0</v>
      </c>
      <c r="H188" s="153">
        <f t="shared" si="76"/>
        <v>0</v>
      </c>
      <c r="I188" s="153">
        <f t="shared" si="76"/>
        <v>0</v>
      </c>
      <c r="J188" s="153">
        <f t="shared" si="76"/>
        <v>0</v>
      </c>
      <c r="K188" s="153">
        <f t="shared" si="76"/>
        <v>0</v>
      </c>
      <c r="L188" s="153">
        <f t="shared" si="76"/>
        <v>0</v>
      </c>
      <c r="M188" s="154">
        <f t="shared" si="76"/>
        <v>0</v>
      </c>
      <c r="N188" s="157">
        <f t="shared" si="76"/>
        <v>0</v>
      </c>
      <c r="O188" s="153">
        <f t="shared" si="76"/>
        <v>0</v>
      </c>
      <c r="P188" s="153">
        <f t="shared" si="76"/>
        <v>0</v>
      </c>
      <c r="Q188" s="153">
        <f t="shared" si="76"/>
        <v>0</v>
      </c>
      <c r="R188" s="153">
        <f t="shared" si="76"/>
        <v>0</v>
      </c>
      <c r="S188" s="153">
        <f t="shared" si="76"/>
        <v>0</v>
      </c>
      <c r="T188" s="153">
        <f t="shared" si="76"/>
        <v>0</v>
      </c>
      <c r="U188" s="153">
        <f t="shared" si="76"/>
        <v>0</v>
      </c>
      <c r="V188" s="153">
        <f t="shared" si="76"/>
        <v>0</v>
      </c>
      <c r="W188" s="153">
        <f t="shared" si="76"/>
        <v>0</v>
      </c>
      <c r="X188" s="153">
        <f t="shared" si="76"/>
        <v>0</v>
      </c>
      <c r="Y188" s="154">
        <f t="shared" si="76"/>
        <v>0</v>
      </c>
      <c r="Z188" s="157">
        <f t="shared" si="76"/>
        <v>0</v>
      </c>
      <c r="AA188" s="153">
        <f t="shared" si="76"/>
        <v>0</v>
      </c>
      <c r="AB188" s="153">
        <f t="shared" si="76"/>
        <v>0</v>
      </c>
      <c r="AC188" s="154">
        <f t="shared" si="76"/>
        <v>0</v>
      </c>
      <c r="AD188" s="157">
        <f t="shared" si="76"/>
        <v>0</v>
      </c>
      <c r="AE188" s="153">
        <f t="shared" si="76"/>
        <v>0</v>
      </c>
      <c r="AF188" s="153">
        <f t="shared" si="76"/>
        <v>0</v>
      </c>
      <c r="AG188" s="154">
        <f t="shared" si="76"/>
        <v>0</v>
      </c>
      <c r="AH188" s="157">
        <f t="shared" si="76"/>
        <v>0</v>
      </c>
      <c r="AI188" s="153">
        <f t="shared" si="76"/>
        <v>0</v>
      </c>
      <c r="AJ188" s="153">
        <f t="shared" si="76"/>
        <v>0</v>
      </c>
      <c r="AK188" s="154">
        <f t="shared" si="76"/>
        <v>0</v>
      </c>
      <c r="AL188" s="157">
        <f t="shared" si="76"/>
        <v>0</v>
      </c>
      <c r="AM188" s="153">
        <f t="shared" si="76"/>
        <v>0</v>
      </c>
      <c r="AN188" s="153">
        <f t="shared" si="76"/>
        <v>0</v>
      </c>
      <c r="AO188" s="153">
        <f t="shared" si="76"/>
        <v>0</v>
      </c>
      <c r="AP188" s="154">
        <f t="shared" si="76"/>
        <v>0</v>
      </c>
    </row>
    <row r="189" spans="1:42" s="108" customFormat="1" x14ac:dyDescent="0.25">
      <c r="A189" s="124" t="s">
        <v>107</v>
      </c>
      <c r="B189" s="129">
        <f t="shared" ref="B189:AP189" si="77">B50+B95+B140+B185</f>
        <v>0</v>
      </c>
      <c r="C189" s="130">
        <f t="shared" si="77"/>
        <v>0</v>
      </c>
      <c r="D189" s="130">
        <f t="shared" si="77"/>
        <v>0</v>
      </c>
      <c r="E189" s="130">
        <f t="shared" si="77"/>
        <v>0</v>
      </c>
      <c r="F189" s="130">
        <f t="shared" si="77"/>
        <v>0</v>
      </c>
      <c r="G189" s="130">
        <f t="shared" si="77"/>
        <v>0</v>
      </c>
      <c r="H189" s="130">
        <f t="shared" si="77"/>
        <v>0</v>
      </c>
      <c r="I189" s="130">
        <f t="shared" si="77"/>
        <v>0</v>
      </c>
      <c r="J189" s="130">
        <f t="shared" si="77"/>
        <v>0</v>
      </c>
      <c r="K189" s="130">
        <f t="shared" si="77"/>
        <v>0</v>
      </c>
      <c r="L189" s="130">
        <f t="shared" si="77"/>
        <v>0</v>
      </c>
      <c r="M189" s="131">
        <f t="shared" si="77"/>
        <v>0</v>
      </c>
      <c r="N189" s="129">
        <f t="shared" si="77"/>
        <v>0</v>
      </c>
      <c r="O189" s="130">
        <f t="shared" si="77"/>
        <v>0</v>
      </c>
      <c r="P189" s="130">
        <f t="shared" si="77"/>
        <v>0</v>
      </c>
      <c r="Q189" s="130">
        <f t="shared" si="77"/>
        <v>0</v>
      </c>
      <c r="R189" s="130">
        <f t="shared" si="77"/>
        <v>0</v>
      </c>
      <c r="S189" s="130">
        <f t="shared" si="77"/>
        <v>0</v>
      </c>
      <c r="T189" s="130">
        <f t="shared" si="77"/>
        <v>0</v>
      </c>
      <c r="U189" s="130">
        <f t="shared" si="77"/>
        <v>0</v>
      </c>
      <c r="V189" s="130">
        <f t="shared" si="77"/>
        <v>0</v>
      </c>
      <c r="W189" s="130">
        <f t="shared" si="77"/>
        <v>0</v>
      </c>
      <c r="X189" s="130">
        <f t="shared" si="77"/>
        <v>0</v>
      </c>
      <c r="Y189" s="131">
        <f t="shared" si="77"/>
        <v>0</v>
      </c>
      <c r="Z189" s="129">
        <f t="shared" si="77"/>
        <v>0</v>
      </c>
      <c r="AA189" s="130">
        <f t="shared" si="77"/>
        <v>0</v>
      </c>
      <c r="AB189" s="130">
        <f t="shared" si="77"/>
        <v>0</v>
      </c>
      <c r="AC189" s="131">
        <f t="shared" si="77"/>
        <v>0</v>
      </c>
      <c r="AD189" s="129">
        <f t="shared" si="77"/>
        <v>0</v>
      </c>
      <c r="AE189" s="130">
        <f t="shared" si="77"/>
        <v>0</v>
      </c>
      <c r="AF189" s="130">
        <f t="shared" si="77"/>
        <v>0</v>
      </c>
      <c r="AG189" s="131">
        <f t="shared" si="77"/>
        <v>0</v>
      </c>
      <c r="AH189" s="129">
        <f t="shared" si="77"/>
        <v>0</v>
      </c>
      <c r="AI189" s="130">
        <f t="shared" si="77"/>
        <v>0</v>
      </c>
      <c r="AJ189" s="130">
        <f t="shared" si="77"/>
        <v>0</v>
      </c>
      <c r="AK189" s="131">
        <f t="shared" si="77"/>
        <v>0</v>
      </c>
      <c r="AL189" s="129">
        <f t="shared" si="77"/>
        <v>0</v>
      </c>
      <c r="AM189" s="130">
        <f t="shared" si="77"/>
        <v>0</v>
      </c>
      <c r="AN189" s="130">
        <f t="shared" si="77"/>
        <v>0</v>
      </c>
      <c r="AO189" s="130">
        <f t="shared" si="77"/>
        <v>0</v>
      </c>
      <c r="AP189" s="131">
        <f t="shared" si="77"/>
        <v>0</v>
      </c>
    </row>
    <row r="190" spans="1:42" s="108" customFormat="1" x14ac:dyDescent="0.25">
      <c r="A190" s="124" t="s">
        <v>108</v>
      </c>
      <c r="B190" s="129">
        <f t="shared" ref="B190:AP190" si="78">B51+B96+B141+B186</f>
        <v>0</v>
      </c>
      <c r="C190" s="130">
        <f t="shared" si="78"/>
        <v>0</v>
      </c>
      <c r="D190" s="130">
        <f t="shared" si="78"/>
        <v>0</v>
      </c>
      <c r="E190" s="130">
        <f t="shared" si="78"/>
        <v>0</v>
      </c>
      <c r="F190" s="130">
        <f t="shared" si="78"/>
        <v>0</v>
      </c>
      <c r="G190" s="130">
        <f t="shared" si="78"/>
        <v>0</v>
      </c>
      <c r="H190" s="130">
        <f t="shared" si="78"/>
        <v>0</v>
      </c>
      <c r="I190" s="130">
        <f t="shared" si="78"/>
        <v>0</v>
      </c>
      <c r="J190" s="130">
        <f t="shared" si="78"/>
        <v>0</v>
      </c>
      <c r="K190" s="130">
        <f t="shared" si="78"/>
        <v>0</v>
      </c>
      <c r="L190" s="130">
        <f t="shared" si="78"/>
        <v>0</v>
      </c>
      <c r="M190" s="131">
        <f t="shared" si="78"/>
        <v>0</v>
      </c>
      <c r="N190" s="129">
        <f t="shared" si="78"/>
        <v>0</v>
      </c>
      <c r="O190" s="130">
        <f t="shared" si="78"/>
        <v>0</v>
      </c>
      <c r="P190" s="130">
        <f t="shared" si="78"/>
        <v>0</v>
      </c>
      <c r="Q190" s="130">
        <f t="shared" si="78"/>
        <v>0</v>
      </c>
      <c r="R190" s="130">
        <f t="shared" si="78"/>
        <v>0</v>
      </c>
      <c r="S190" s="130">
        <f t="shared" si="78"/>
        <v>0</v>
      </c>
      <c r="T190" s="130">
        <f t="shared" si="78"/>
        <v>0</v>
      </c>
      <c r="U190" s="130">
        <f t="shared" si="78"/>
        <v>0</v>
      </c>
      <c r="V190" s="130">
        <f t="shared" si="78"/>
        <v>0</v>
      </c>
      <c r="W190" s="130">
        <f t="shared" si="78"/>
        <v>0</v>
      </c>
      <c r="X190" s="130">
        <f t="shared" si="78"/>
        <v>0</v>
      </c>
      <c r="Y190" s="131">
        <f t="shared" si="78"/>
        <v>0</v>
      </c>
      <c r="Z190" s="129">
        <f t="shared" si="78"/>
        <v>0</v>
      </c>
      <c r="AA190" s="130">
        <f t="shared" si="78"/>
        <v>0</v>
      </c>
      <c r="AB190" s="130">
        <f t="shared" si="78"/>
        <v>0</v>
      </c>
      <c r="AC190" s="131">
        <f t="shared" si="78"/>
        <v>0</v>
      </c>
      <c r="AD190" s="129">
        <f t="shared" si="78"/>
        <v>0</v>
      </c>
      <c r="AE190" s="130">
        <f t="shared" si="78"/>
        <v>0</v>
      </c>
      <c r="AF190" s="130">
        <f t="shared" si="78"/>
        <v>0</v>
      </c>
      <c r="AG190" s="131">
        <f t="shared" si="78"/>
        <v>0</v>
      </c>
      <c r="AH190" s="129">
        <f t="shared" si="78"/>
        <v>0</v>
      </c>
      <c r="AI190" s="130">
        <f t="shared" si="78"/>
        <v>0</v>
      </c>
      <c r="AJ190" s="130">
        <f t="shared" si="78"/>
        <v>0</v>
      </c>
      <c r="AK190" s="131">
        <f t="shared" si="78"/>
        <v>0</v>
      </c>
      <c r="AL190" s="129">
        <f t="shared" si="78"/>
        <v>0</v>
      </c>
      <c r="AM190" s="130">
        <f t="shared" si="78"/>
        <v>0</v>
      </c>
      <c r="AN190" s="130">
        <f t="shared" si="78"/>
        <v>0</v>
      </c>
      <c r="AO190" s="130">
        <f t="shared" si="78"/>
        <v>0</v>
      </c>
      <c r="AP190" s="131">
        <f t="shared" si="78"/>
        <v>0</v>
      </c>
    </row>
    <row r="191" spans="1:42" s="108" customFormat="1" ht="13.5" thickBot="1" x14ac:dyDescent="0.3">
      <c r="A191" s="156" t="s">
        <v>109</v>
      </c>
      <c r="B191" s="137">
        <f t="shared" ref="B191:AP191" si="79">B52+B97+B142+B187</f>
        <v>0</v>
      </c>
      <c r="C191" s="138">
        <f t="shared" si="79"/>
        <v>0</v>
      </c>
      <c r="D191" s="138">
        <f t="shared" si="79"/>
        <v>0</v>
      </c>
      <c r="E191" s="138">
        <f t="shared" si="79"/>
        <v>0</v>
      </c>
      <c r="F191" s="138">
        <f t="shared" si="79"/>
        <v>0</v>
      </c>
      <c r="G191" s="138">
        <f t="shared" si="79"/>
        <v>0</v>
      </c>
      <c r="H191" s="138">
        <f t="shared" si="79"/>
        <v>0</v>
      </c>
      <c r="I191" s="138">
        <f t="shared" si="79"/>
        <v>0</v>
      </c>
      <c r="J191" s="138">
        <f t="shared" si="79"/>
        <v>0</v>
      </c>
      <c r="K191" s="138">
        <f t="shared" si="79"/>
        <v>0</v>
      </c>
      <c r="L191" s="138">
        <f t="shared" si="79"/>
        <v>0</v>
      </c>
      <c r="M191" s="139">
        <f t="shared" si="79"/>
        <v>0</v>
      </c>
      <c r="N191" s="137">
        <f t="shared" si="79"/>
        <v>0</v>
      </c>
      <c r="O191" s="138">
        <f t="shared" si="79"/>
        <v>0</v>
      </c>
      <c r="P191" s="138">
        <f t="shared" si="79"/>
        <v>0</v>
      </c>
      <c r="Q191" s="138">
        <f t="shared" si="79"/>
        <v>0</v>
      </c>
      <c r="R191" s="138">
        <f t="shared" si="79"/>
        <v>0</v>
      </c>
      <c r="S191" s="138">
        <f t="shared" si="79"/>
        <v>0</v>
      </c>
      <c r="T191" s="138">
        <f t="shared" si="79"/>
        <v>0</v>
      </c>
      <c r="U191" s="138">
        <f t="shared" si="79"/>
        <v>0</v>
      </c>
      <c r="V191" s="138">
        <f t="shared" si="79"/>
        <v>0</v>
      </c>
      <c r="W191" s="138">
        <f t="shared" si="79"/>
        <v>0</v>
      </c>
      <c r="X191" s="138">
        <f t="shared" si="79"/>
        <v>0</v>
      </c>
      <c r="Y191" s="139">
        <f t="shared" si="79"/>
        <v>0</v>
      </c>
      <c r="Z191" s="137">
        <f t="shared" si="79"/>
        <v>0</v>
      </c>
      <c r="AA191" s="138">
        <f t="shared" si="79"/>
        <v>0</v>
      </c>
      <c r="AB191" s="138">
        <f t="shared" si="79"/>
        <v>0</v>
      </c>
      <c r="AC191" s="139">
        <f t="shared" si="79"/>
        <v>0</v>
      </c>
      <c r="AD191" s="137">
        <f t="shared" si="79"/>
        <v>0</v>
      </c>
      <c r="AE191" s="138">
        <f t="shared" si="79"/>
        <v>0</v>
      </c>
      <c r="AF191" s="138">
        <f t="shared" si="79"/>
        <v>0</v>
      </c>
      <c r="AG191" s="139">
        <f t="shared" si="79"/>
        <v>0</v>
      </c>
      <c r="AH191" s="137">
        <f t="shared" si="79"/>
        <v>0</v>
      </c>
      <c r="AI191" s="138">
        <f t="shared" si="79"/>
        <v>0</v>
      </c>
      <c r="AJ191" s="138">
        <f t="shared" si="79"/>
        <v>0</v>
      </c>
      <c r="AK191" s="139">
        <f t="shared" si="79"/>
        <v>0</v>
      </c>
      <c r="AL191" s="137">
        <f t="shared" si="79"/>
        <v>0</v>
      </c>
      <c r="AM191" s="138">
        <f t="shared" si="79"/>
        <v>0</v>
      </c>
      <c r="AN191" s="138">
        <f t="shared" si="79"/>
        <v>0</v>
      </c>
      <c r="AO191" s="138">
        <f t="shared" si="79"/>
        <v>0</v>
      </c>
      <c r="AP191" s="139">
        <f t="shared" si="79"/>
        <v>0</v>
      </c>
    </row>
  </sheetData>
  <sheetProtection password="B210" sheet="1"/>
  <mergeCells count="6">
    <mergeCell ref="AH6:AK6"/>
    <mergeCell ref="A6:A7"/>
    <mergeCell ref="B6:M6"/>
    <mergeCell ref="N6:Y6"/>
    <mergeCell ref="Z6:AC6"/>
    <mergeCell ref="AD6:AG6"/>
  </mergeCells>
  <pageMargins left="0.7" right="0.7" top="0.78740157499999996" bottom="0.78740157499999996"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tabColor rgb="FFCCFFCC"/>
    <pageSetUpPr fitToPage="1"/>
  </sheetPr>
  <dimension ref="A1:AP32"/>
  <sheetViews>
    <sheetView workbookViewId="0">
      <pane xSplit="1" ySplit="7" topLeftCell="B11" activePane="bottomRight" state="frozen"/>
      <selection sqref="A1:E1"/>
      <selection pane="topRight" sqref="A1:E1"/>
      <selection pane="bottomLeft" sqref="A1:E1"/>
      <selection pane="bottomRight" activeCell="B3" sqref="B3"/>
    </sheetView>
  </sheetViews>
  <sheetFormatPr baseColWidth="10" defaultRowHeight="15" x14ac:dyDescent="0.25"/>
  <cols>
    <col min="1" max="1" width="50.140625" customWidth="1"/>
    <col min="2" max="2" width="12.85546875" customWidth="1"/>
    <col min="38" max="42" width="12.7109375" customWidth="1"/>
  </cols>
  <sheetData>
    <row r="1" spans="1:42" s="2" customFormat="1" ht="15.75" x14ac:dyDescent="0.25">
      <c r="A1" s="3" t="s">
        <v>13</v>
      </c>
      <c r="B1" s="3">
        <f>Name</f>
        <v>0</v>
      </c>
    </row>
    <row r="2" spans="1:42" s="2" customFormat="1" ht="15.75" x14ac:dyDescent="0.25">
      <c r="A2" s="3" t="str">
        <f>IF(AND(Antragsnummer&lt;&gt;"",PV_Nummer&lt;&gt;""),"Antragsnummern:","Antragsnummer:")</f>
        <v>Antragsnummer:</v>
      </c>
      <c r="B2" s="144">
        <f>IF(AND(PV_Nummer&lt;&gt;"",Antragsnummer&lt;&gt;""),PV_Nummer&amp;" / "&amp;Antragsnummer,IF(Antragsnummer="",PV_Nummer,Antragsnummer))</f>
        <v>0</v>
      </c>
    </row>
    <row r="4" spans="1:42" ht="15.75" x14ac:dyDescent="0.25">
      <c r="A4" s="4" t="s">
        <v>111</v>
      </c>
    </row>
    <row r="5" spans="1:42" ht="15.75" thickBot="1" x14ac:dyDescent="0.3"/>
    <row r="6" spans="1:42" s="195" customFormat="1" ht="12.75" x14ac:dyDescent="0.25">
      <c r="A6" s="914" t="s">
        <v>97</v>
      </c>
      <c r="B6" s="916" t="s">
        <v>146</v>
      </c>
      <c r="C6" s="917"/>
      <c r="D6" s="917"/>
      <c r="E6" s="917"/>
      <c r="F6" s="917"/>
      <c r="G6" s="917"/>
      <c r="H6" s="917"/>
      <c r="I6" s="917"/>
      <c r="J6" s="917"/>
      <c r="K6" s="917"/>
      <c r="L6" s="917"/>
      <c r="M6" s="929"/>
      <c r="N6" s="916" t="s">
        <v>147</v>
      </c>
      <c r="O6" s="917"/>
      <c r="P6" s="917"/>
      <c r="Q6" s="917"/>
      <c r="R6" s="917"/>
      <c r="S6" s="917"/>
      <c r="T6" s="917"/>
      <c r="U6" s="917"/>
      <c r="V6" s="917"/>
      <c r="W6" s="917"/>
      <c r="X6" s="917"/>
      <c r="Y6" s="918"/>
      <c r="Z6" s="919" t="s">
        <v>148</v>
      </c>
      <c r="AA6" s="917"/>
      <c r="AB6" s="917"/>
      <c r="AC6" s="918"/>
      <c r="AD6" s="911" t="s">
        <v>149</v>
      </c>
      <c r="AE6" s="912"/>
      <c r="AF6" s="912"/>
      <c r="AG6" s="920"/>
      <c r="AH6" s="928" t="s">
        <v>150</v>
      </c>
      <c r="AI6" s="912"/>
      <c r="AJ6" s="912"/>
      <c r="AK6" s="913"/>
      <c r="AL6" s="192">
        <f>YEAR(M7)</f>
        <v>1900</v>
      </c>
      <c r="AM6" s="193">
        <f>AL6+1</f>
        <v>1901</v>
      </c>
      <c r="AN6" s="193">
        <f>AM6+1</f>
        <v>1902</v>
      </c>
      <c r="AO6" s="193">
        <f>AN6+1</f>
        <v>1903</v>
      </c>
      <c r="AP6" s="194">
        <f>AO6+1</f>
        <v>1904</v>
      </c>
    </row>
    <row r="7" spans="1:42" s="195" customFormat="1" ht="27.75" customHeight="1" thickBot="1" x14ac:dyDescent="0.3">
      <c r="A7" s="921"/>
      <c r="B7" s="196">
        <f t="shared" ref="B7:L7" si="0">IF(C7="-","-",IF(DATE(YEAR(C7),MONTH(C7),1)-1&lt;Datum_Planungsbeginn,"-",DATE(YEAR(C7),MONTH(C7)-1,DAY(C7))))</f>
        <v>1</v>
      </c>
      <c r="C7" s="196">
        <f t="shared" si="0"/>
        <v>32</v>
      </c>
      <c r="D7" s="196">
        <f t="shared" si="0"/>
        <v>61</v>
      </c>
      <c r="E7" s="196">
        <f t="shared" si="0"/>
        <v>92</v>
      </c>
      <c r="F7" s="196">
        <f t="shared" si="0"/>
        <v>122</v>
      </c>
      <c r="G7" s="196">
        <f t="shared" si="0"/>
        <v>153</v>
      </c>
      <c r="H7" s="196">
        <f t="shared" si="0"/>
        <v>183</v>
      </c>
      <c r="I7" s="196">
        <f t="shared" si="0"/>
        <v>214</v>
      </c>
      <c r="J7" s="196">
        <f t="shared" si="0"/>
        <v>245</v>
      </c>
      <c r="K7" s="196">
        <f t="shared" si="0"/>
        <v>275</v>
      </c>
      <c r="L7" s="196">
        <f t="shared" si="0"/>
        <v>306</v>
      </c>
      <c r="M7" s="197">
        <f>DATE(YEAR(Datum_Ende_Planjahr_1),MONTH(Datum_Ende_Planjahr_1),1)</f>
        <v>336</v>
      </c>
      <c r="N7" s="198">
        <f>DATE(YEAR(M7),MONTH(M7)+1,DAY(M7))</f>
        <v>367</v>
      </c>
      <c r="O7" s="199">
        <f t="shared" ref="O7:Y7" si="1">DATE(YEAR(N7),MONTH(N7)+1,DAY(N7))</f>
        <v>398</v>
      </c>
      <c r="P7" s="199">
        <f t="shared" si="1"/>
        <v>426</v>
      </c>
      <c r="Q7" s="199">
        <f t="shared" si="1"/>
        <v>457</v>
      </c>
      <c r="R7" s="199">
        <f t="shared" si="1"/>
        <v>487</v>
      </c>
      <c r="S7" s="199">
        <f t="shared" si="1"/>
        <v>518</v>
      </c>
      <c r="T7" s="199">
        <f t="shared" si="1"/>
        <v>548</v>
      </c>
      <c r="U7" s="199">
        <f t="shared" si="1"/>
        <v>579</v>
      </c>
      <c r="V7" s="199">
        <f t="shared" si="1"/>
        <v>610</v>
      </c>
      <c r="W7" s="199">
        <f t="shared" si="1"/>
        <v>640</v>
      </c>
      <c r="X7" s="199">
        <f t="shared" si="1"/>
        <v>671</v>
      </c>
      <c r="Y7" s="200">
        <f t="shared" si="1"/>
        <v>701</v>
      </c>
      <c r="Z7" s="201" t="str">
        <f>TEXT(DATE(YEAR(Y7),MONTH(Y7)+1,DAY(Y7)),"MMM. JJJJ")&amp;" - "&amp;TEXT(DATE(YEAR(Y7),MONTH(Y7)+3,DAY(Y7)),"MMM. JJJJ")</f>
        <v>Jan. 1902 - Mrz. 1902</v>
      </c>
      <c r="AA7" s="202" t="str">
        <f>TEXT(DATE(YEAR(Y7),MONTH(Y7)+4,DAY(Y7)),"MMM. JJJJ")&amp;" - "&amp;TEXT(DATE(YEAR(Y7),MONTH(Y7)+6,DAY(Y7)),"MMM. JJJJ")</f>
        <v>Apr. 1902 - Jun. 1902</v>
      </c>
      <c r="AB7" s="202" t="str">
        <f>TEXT(DATE(YEAR(Y7),MONTH(Y7)+7,DAY(Y7)),"MMM. JJJJ")&amp;" - "&amp;TEXT(DATE(YEAR(Y7),MONTH(Y7)+9,DAY(Y7)),"MMM. JJJJ")</f>
        <v>Jul. 1902 - Sep. 1902</v>
      </c>
      <c r="AC7" s="203" t="str">
        <f>TEXT(DATE(YEAR(Y7),MONTH(Y7)+10,DAY(Y7)),"MMM. JJJJ")&amp;" - "&amp;TEXT(DATE(YEAR(Y7),MONTH(Y7)+12,DAY(Y7)),"MMM. JJJJ")</f>
        <v>Okt. 1902 - Dez. 1902</v>
      </c>
      <c r="AD7" s="204" t="str">
        <f>TEXT(DATE(YEAR(Y7),MONTH(Y7)+13,DAY(Y7)),"MMM. JJJJ")&amp;" - "&amp;TEXT(DATE(YEAR(Y7),MONTH(Y7)+15,DAY(Y7)),"MMM. JJJJ")</f>
        <v>Jan. 1903 - Mrz. 1903</v>
      </c>
      <c r="AE7" s="202" t="str">
        <f>TEXT(DATE(YEAR(Y7),MONTH(Y7)+16,DAY(Y7)),"MMM. JJJJ")&amp;" - "&amp;TEXT(DATE(YEAR(Y7),MONTH(Y7)+18,DAY(Y7)),"MMM. JJJJ")</f>
        <v>Apr. 1903 - Jun. 1903</v>
      </c>
      <c r="AF7" s="202" t="str">
        <f>TEXT(DATE(YEAR(Y7),MONTH(Y7)+19,DAY(Y7)),"MMM. JJJJ")&amp;" - "&amp;TEXT(DATE(YEAR(Y7),MONTH(Y7)+21,DAY(Y7)),"MMM. JJJJ")</f>
        <v>Jul. 1903 - Sep. 1903</v>
      </c>
      <c r="AG7" s="203" t="str">
        <f>TEXT(DATE(YEAR(Y7),MONTH(Y7)+22,DAY(Y7)),"MMM. JJJJ")&amp;" - "&amp;TEXT(DATE(YEAR(Y7),MONTH(Y7)+24,DAY(Y7)),"MMM. JJJJ")</f>
        <v>Okt. 1903 - Dez. 1903</v>
      </c>
      <c r="AH7" s="201" t="str">
        <f>TEXT(DATE(YEAR(Y7),MONTH(Y7)+25,DAY(Y7)),"MMM. JJJJ")&amp;" - "&amp;TEXT(DATE(YEAR(Y7),MONTH(Y7)+27,DAY(Y7)),"MMM. JJJJ")</f>
        <v>Jan. 1904 - Mrz. 1904</v>
      </c>
      <c r="AI7" s="202" t="str">
        <f>TEXT(DATE(YEAR(Y7),MONTH(Y7)+28,DAY(Y7)),"MMM. JJJJ")&amp;" - "&amp;TEXT(DATE(YEAR(Y7),MONTH(Y7)+30,DAY(Y7)),"MMM. JJJJ")</f>
        <v>Apr. 1904 - Jun. 1904</v>
      </c>
      <c r="AJ7" s="202" t="str">
        <f>TEXT(DATE(YEAR(Y7),MONTH(Y7)+31,DAY(Y7)),"MMM. JJJJ")&amp;" - "&amp;TEXT(DATE(YEAR(Y7),MONTH(Y7)+33,DAY(Y7)),"MMM. JJJJ")</f>
        <v>Jul. 1904 - Sep. 1904</v>
      </c>
      <c r="AK7" s="205" t="str">
        <f>TEXT(DATE(YEAR(Y7),MONTH(Y7)+34,DAY(Y7)),"MMM. JJJJ")&amp;" - "&amp;TEXT(DATE(YEAR(Y7),MONTH(Y7)+36,DAY(Y7)),"MMM. JJJJ")</f>
        <v>Okt. 1904 - Dez. 1904</v>
      </c>
      <c r="AL7" s="206" t="s">
        <v>100</v>
      </c>
      <c r="AM7" s="207" t="s">
        <v>100</v>
      </c>
      <c r="AN7" s="207" t="s">
        <v>100</v>
      </c>
      <c r="AO7" s="207" t="s">
        <v>100</v>
      </c>
      <c r="AP7" s="208" t="s">
        <v>100</v>
      </c>
    </row>
    <row r="8" spans="1:42" s="72" customFormat="1" ht="33" customHeight="1" x14ac:dyDescent="0.25">
      <c r="A8" s="800" t="s">
        <v>425</v>
      </c>
      <c r="B8" s="161"/>
      <c r="C8" s="145"/>
      <c r="D8" s="145"/>
      <c r="E8" s="145"/>
      <c r="F8" s="145"/>
      <c r="G8" s="145"/>
      <c r="H8" s="145"/>
      <c r="I8" s="145"/>
      <c r="J8" s="145"/>
      <c r="K8" s="145"/>
      <c r="L8" s="145"/>
      <c r="M8" s="164"/>
      <c r="N8" s="165"/>
      <c r="O8" s="145"/>
      <c r="P8" s="145"/>
      <c r="Q8" s="145"/>
      <c r="R8" s="145"/>
      <c r="S8" s="145"/>
      <c r="T8" s="145"/>
      <c r="U8" s="145"/>
      <c r="V8" s="145"/>
      <c r="W8" s="145"/>
      <c r="X8" s="145"/>
      <c r="Y8" s="146"/>
      <c r="Z8" s="165"/>
      <c r="AA8" s="145"/>
      <c r="AB8" s="145"/>
      <c r="AC8" s="146"/>
      <c r="AD8" s="165"/>
      <c r="AE8" s="145"/>
      <c r="AF8" s="145"/>
      <c r="AG8" s="146"/>
      <c r="AH8" s="161"/>
      <c r="AI8" s="145"/>
      <c r="AJ8" s="145"/>
      <c r="AK8" s="164"/>
      <c r="AL8" s="169"/>
      <c r="AM8" s="167"/>
      <c r="AN8" s="167"/>
      <c r="AO8" s="167"/>
      <c r="AP8" s="168"/>
    </row>
    <row r="9" spans="1:42" s="2" customFormat="1" ht="12.75" x14ac:dyDescent="0.2">
      <c r="A9" s="801" t="s">
        <v>112</v>
      </c>
      <c r="B9" s="644"/>
      <c r="C9" s="644"/>
      <c r="D9" s="644"/>
      <c r="E9" s="644"/>
      <c r="F9" s="644"/>
      <c r="G9" s="644"/>
      <c r="H9" s="644"/>
      <c r="I9" s="644"/>
      <c r="J9" s="644"/>
      <c r="K9" s="644"/>
      <c r="L9" s="644"/>
      <c r="M9" s="644"/>
      <c r="N9" s="644"/>
      <c r="O9" s="644"/>
      <c r="P9" s="644"/>
      <c r="Q9" s="644"/>
      <c r="R9" s="644"/>
      <c r="S9" s="644"/>
      <c r="T9" s="644"/>
      <c r="U9" s="644"/>
      <c r="V9" s="644"/>
      <c r="W9" s="644"/>
      <c r="X9" s="644"/>
      <c r="Y9" s="644"/>
      <c r="Z9" s="644"/>
      <c r="AA9" s="644"/>
      <c r="AB9" s="644"/>
      <c r="AC9" s="644"/>
      <c r="AD9" s="650"/>
      <c r="AE9" s="661"/>
      <c r="AF9" s="661"/>
      <c r="AG9" s="662"/>
      <c r="AH9" s="644"/>
      <c r="AI9" s="661"/>
      <c r="AJ9" s="661"/>
      <c r="AK9" s="663"/>
      <c r="AL9" s="84">
        <f>SUM(B9:M9)</f>
        <v>0</v>
      </c>
      <c r="AM9" s="83">
        <f>SUM(N9:Y9)</f>
        <v>0</v>
      </c>
      <c r="AN9" s="83">
        <f>SUM(Z9:AC9)</f>
        <v>0</v>
      </c>
      <c r="AO9" s="83">
        <f>SUM(AD9:AG9)</f>
        <v>0</v>
      </c>
      <c r="AP9" s="85">
        <f>SUM(AH9:AK9)</f>
        <v>0</v>
      </c>
    </row>
    <row r="10" spans="1:42" s="2" customFormat="1" ht="12.75" x14ac:dyDescent="0.2">
      <c r="A10" s="799" t="s">
        <v>113</v>
      </c>
      <c r="B10" s="644"/>
      <c r="C10" s="661"/>
      <c r="D10" s="661"/>
      <c r="E10" s="661"/>
      <c r="F10" s="661"/>
      <c r="G10" s="661"/>
      <c r="H10" s="661"/>
      <c r="I10" s="661"/>
      <c r="J10" s="661"/>
      <c r="K10" s="661"/>
      <c r="L10" s="661"/>
      <c r="M10" s="663"/>
      <c r="N10" s="650"/>
      <c r="O10" s="661"/>
      <c r="P10" s="661"/>
      <c r="Q10" s="661"/>
      <c r="R10" s="661"/>
      <c r="S10" s="661"/>
      <c r="T10" s="661"/>
      <c r="U10" s="661"/>
      <c r="V10" s="661"/>
      <c r="W10" s="661"/>
      <c r="X10" s="661"/>
      <c r="Y10" s="662"/>
      <c r="Z10" s="650"/>
      <c r="AA10" s="661"/>
      <c r="AB10" s="661"/>
      <c r="AC10" s="662"/>
      <c r="AD10" s="650"/>
      <c r="AE10" s="661"/>
      <c r="AF10" s="661"/>
      <c r="AG10" s="662"/>
      <c r="AH10" s="644"/>
      <c r="AI10" s="661"/>
      <c r="AJ10" s="661"/>
      <c r="AK10" s="663"/>
      <c r="AL10" s="84">
        <f t="shared" ref="AL10:AL23" si="2">SUM(B10:M10)</f>
        <v>0</v>
      </c>
      <c r="AM10" s="83">
        <f t="shared" ref="AM10:AM23" si="3">SUM(N10:Y10)</f>
        <v>0</v>
      </c>
      <c r="AN10" s="83">
        <f t="shared" ref="AN10:AN23" si="4">SUM(Z10:AC10)</f>
        <v>0</v>
      </c>
      <c r="AO10" s="83">
        <f t="shared" ref="AO10:AO23" si="5">SUM(AD10:AG10)</f>
        <v>0</v>
      </c>
      <c r="AP10" s="85">
        <f t="shared" ref="AP10:AP23" si="6">SUM(AH10:AK10)</f>
        <v>0</v>
      </c>
    </row>
    <row r="11" spans="1:42" s="2" customFormat="1" ht="12.75" x14ac:dyDescent="0.2">
      <c r="A11" s="799" t="s">
        <v>114</v>
      </c>
      <c r="B11" s="644"/>
      <c r="C11" s="661"/>
      <c r="D11" s="661"/>
      <c r="E11" s="661"/>
      <c r="F11" s="661"/>
      <c r="G11" s="661"/>
      <c r="H11" s="661"/>
      <c r="I11" s="661"/>
      <c r="J11" s="661"/>
      <c r="K11" s="661"/>
      <c r="L11" s="661"/>
      <c r="M11" s="663"/>
      <c r="N11" s="650"/>
      <c r="O11" s="661"/>
      <c r="P11" s="661"/>
      <c r="Q11" s="661"/>
      <c r="R11" s="661"/>
      <c r="S11" s="661"/>
      <c r="T11" s="661"/>
      <c r="U11" s="661"/>
      <c r="V11" s="661"/>
      <c r="W11" s="661"/>
      <c r="X11" s="661"/>
      <c r="Y11" s="662"/>
      <c r="Z11" s="650"/>
      <c r="AA11" s="661"/>
      <c r="AB11" s="661"/>
      <c r="AC11" s="662"/>
      <c r="AD11" s="650"/>
      <c r="AE11" s="661"/>
      <c r="AF11" s="661"/>
      <c r="AG11" s="662"/>
      <c r="AH11" s="644"/>
      <c r="AI11" s="661"/>
      <c r="AJ11" s="661"/>
      <c r="AK11" s="663"/>
      <c r="AL11" s="84">
        <f t="shared" si="2"/>
        <v>0</v>
      </c>
      <c r="AM11" s="83">
        <f t="shared" si="3"/>
        <v>0</v>
      </c>
      <c r="AN11" s="83">
        <f t="shared" si="4"/>
        <v>0</v>
      </c>
      <c r="AO11" s="83">
        <f t="shared" si="5"/>
        <v>0</v>
      </c>
      <c r="AP11" s="85">
        <f t="shared" si="6"/>
        <v>0</v>
      </c>
    </row>
    <row r="12" spans="1:42" s="2" customFormat="1" ht="12.75" x14ac:dyDescent="0.2">
      <c r="A12" s="799" t="s">
        <v>115</v>
      </c>
      <c r="B12" s="644"/>
      <c r="C12" s="661"/>
      <c r="D12" s="661"/>
      <c r="E12" s="661"/>
      <c r="F12" s="661"/>
      <c r="G12" s="661"/>
      <c r="H12" s="661"/>
      <c r="I12" s="661"/>
      <c r="J12" s="661"/>
      <c r="K12" s="661"/>
      <c r="L12" s="661"/>
      <c r="M12" s="663"/>
      <c r="N12" s="650"/>
      <c r="O12" s="661"/>
      <c r="P12" s="661"/>
      <c r="Q12" s="661"/>
      <c r="R12" s="661"/>
      <c r="S12" s="661"/>
      <c r="T12" s="661"/>
      <c r="U12" s="661"/>
      <c r="V12" s="661"/>
      <c r="W12" s="661"/>
      <c r="X12" s="661"/>
      <c r="Y12" s="662"/>
      <c r="Z12" s="650"/>
      <c r="AA12" s="661"/>
      <c r="AB12" s="661"/>
      <c r="AC12" s="662"/>
      <c r="AD12" s="650"/>
      <c r="AE12" s="661"/>
      <c r="AF12" s="661"/>
      <c r="AG12" s="662"/>
      <c r="AH12" s="644"/>
      <c r="AI12" s="661"/>
      <c r="AJ12" s="661"/>
      <c r="AK12" s="663"/>
      <c r="AL12" s="84">
        <f t="shared" si="2"/>
        <v>0</v>
      </c>
      <c r="AM12" s="83">
        <f t="shared" si="3"/>
        <v>0</v>
      </c>
      <c r="AN12" s="83">
        <f t="shared" si="4"/>
        <v>0</v>
      </c>
      <c r="AO12" s="83">
        <f t="shared" si="5"/>
        <v>0</v>
      </c>
      <c r="AP12" s="85">
        <f t="shared" si="6"/>
        <v>0</v>
      </c>
    </row>
    <row r="13" spans="1:42" s="2" customFormat="1" ht="12.75" x14ac:dyDescent="0.2">
      <c r="A13" s="799" t="s">
        <v>116</v>
      </c>
      <c r="B13" s="644"/>
      <c r="C13" s="661"/>
      <c r="D13" s="661"/>
      <c r="E13" s="661"/>
      <c r="F13" s="661"/>
      <c r="G13" s="661"/>
      <c r="H13" s="661"/>
      <c r="I13" s="661"/>
      <c r="J13" s="661"/>
      <c r="K13" s="661"/>
      <c r="L13" s="661"/>
      <c r="M13" s="663"/>
      <c r="N13" s="650"/>
      <c r="O13" s="661"/>
      <c r="P13" s="661"/>
      <c r="Q13" s="661"/>
      <c r="R13" s="661"/>
      <c r="S13" s="661"/>
      <c r="T13" s="661"/>
      <c r="U13" s="661"/>
      <c r="V13" s="661"/>
      <c r="W13" s="661"/>
      <c r="X13" s="661"/>
      <c r="Y13" s="662"/>
      <c r="Z13" s="650"/>
      <c r="AA13" s="661"/>
      <c r="AB13" s="661"/>
      <c r="AC13" s="662"/>
      <c r="AD13" s="650"/>
      <c r="AE13" s="661"/>
      <c r="AF13" s="661"/>
      <c r="AG13" s="662"/>
      <c r="AH13" s="644"/>
      <c r="AI13" s="661"/>
      <c r="AJ13" s="661"/>
      <c r="AK13" s="663"/>
      <c r="AL13" s="84">
        <f t="shared" si="2"/>
        <v>0</v>
      </c>
      <c r="AM13" s="83">
        <f t="shared" si="3"/>
        <v>0</v>
      </c>
      <c r="AN13" s="83">
        <f t="shared" si="4"/>
        <v>0</v>
      </c>
      <c r="AO13" s="83">
        <f t="shared" si="5"/>
        <v>0</v>
      </c>
      <c r="AP13" s="85">
        <f t="shared" si="6"/>
        <v>0</v>
      </c>
    </row>
    <row r="14" spans="1:42" s="2" customFormat="1" ht="12.75" x14ac:dyDescent="0.2">
      <c r="A14" s="799" t="s">
        <v>117</v>
      </c>
      <c r="B14" s="644"/>
      <c r="C14" s="661"/>
      <c r="D14" s="661"/>
      <c r="E14" s="661"/>
      <c r="F14" s="661"/>
      <c r="G14" s="661"/>
      <c r="H14" s="661"/>
      <c r="I14" s="661"/>
      <c r="J14" s="661"/>
      <c r="K14" s="661"/>
      <c r="L14" s="661"/>
      <c r="M14" s="663"/>
      <c r="N14" s="650"/>
      <c r="O14" s="661"/>
      <c r="P14" s="661"/>
      <c r="Q14" s="661"/>
      <c r="R14" s="661"/>
      <c r="S14" s="661"/>
      <c r="T14" s="661"/>
      <c r="U14" s="661"/>
      <c r="V14" s="661"/>
      <c r="W14" s="661"/>
      <c r="X14" s="661"/>
      <c r="Y14" s="662"/>
      <c r="Z14" s="650"/>
      <c r="AA14" s="661"/>
      <c r="AB14" s="661"/>
      <c r="AC14" s="662"/>
      <c r="AD14" s="650"/>
      <c r="AE14" s="661"/>
      <c r="AF14" s="661"/>
      <c r="AG14" s="662"/>
      <c r="AH14" s="644"/>
      <c r="AI14" s="661"/>
      <c r="AJ14" s="661"/>
      <c r="AK14" s="663"/>
      <c r="AL14" s="84">
        <f t="shared" si="2"/>
        <v>0</v>
      </c>
      <c r="AM14" s="83">
        <f t="shared" si="3"/>
        <v>0</v>
      </c>
      <c r="AN14" s="83">
        <f t="shared" si="4"/>
        <v>0</v>
      </c>
      <c r="AO14" s="83">
        <f t="shared" si="5"/>
        <v>0</v>
      </c>
      <c r="AP14" s="85">
        <f t="shared" si="6"/>
        <v>0</v>
      </c>
    </row>
    <row r="15" spans="1:42" s="2" customFormat="1" ht="12.75" x14ac:dyDescent="0.2">
      <c r="A15" s="799" t="s">
        <v>118</v>
      </c>
      <c r="B15" s="644"/>
      <c r="C15" s="661"/>
      <c r="D15" s="661"/>
      <c r="E15" s="661"/>
      <c r="F15" s="661"/>
      <c r="G15" s="661"/>
      <c r="H15" s="661"/>
      <c r="I15" s="661"/>
      <c r="J15" s="661"/>
      <c r="K15" s="661"/>
      <c r="L15" s="661"/>
      <c r="M15" s="663"/>
      <c r="N15" s="650"/>
      <c r="O15" s="661"/>
      <c r="P15" s="661"/>
      <c r="Q15" s="661"/>
      <c r="R15" s="661"/>
      <c r="S15" s="661"/>
      <c r="T15" s="661"/>
      <c r="U15" s="661"/>
      <c r="V15" s="661"/>
      <c r="W15" s="661"/>
      <c r="X15" s="661"/>
      <c r="Y15" s="662"/>
      <c r="Z15" s="650"/>
      <c r="AA15" s="661"/>
      <c r="AB15" s="661"/>
      <c r="AC15" s="662"/>
      <c r="AD15" s="650"/>
      <c r="AE15" s="661"/>
      <c r="AF15" s="661"/>
      <c r="AG15" s="662"/>
      <c r="AH15" s="644"/>
      <c r="AI15" s="661"/>
      <c r="AJ15" s="661"/>
      <c r="AK15" s="663"/>
      <c r="AL15" s="84">
        <f t="shared" si="2"/>
        <v>0</v>
      </c>
      <c r="AM15" s="83">
        <f t="shared" si="3"/>
        <v>0</v>
      </c>
      <c r="AN15" s="83">
        <f t="shared" si="4"/>
        <v>0</v>
      </c>
      <c r="AO15" s="83">
        <f t="shared" si="5"/>
        <v>0</v>
      </c>
      <c r="AP15" s="85">
        <f t="shared" si="6"/>
        <v>0</v>
      </c>
    </row>
    <row r="16" spans="1:42" s="2" customFormat="1" ht="12.75" x14ac:dyDescent="0.2">
      <c r="A16" s="799" t="s">
        <v>119</v>
      </c>
      <c r="B16" s="644"/>
      <c r="C16" s="661"/>
      <c r="D16" s="661"/>
      <c r="E16" s="661"/>
      <c r="F16" s="661"/>
      <c r="G16" s="661"/>
      <c r="H16" s="661"/>
      <c r="I16" s="661"/>
      <c r="J16" s="661"/>
      <c r="K16" s="661"/>
      <c r="L16" s="661"/>
      <c r="M16" s="663"/>
      <c r="N16" s="650"/>
      <c r="O16" s="661"/>
      <c r="P16" s="661"/>
      <c r="Q16" s="661"/>
      <c r="R16" s="661"/>
      <c r="S16" s="661"/>
      <c r="T16" s="661"/>
      <c r="U16" s="661"/>
      <c r="V16" s="661"/>
      <c r="W16" s="661"/>
      <c r="X16" s="661"/>
      <c r="Y16" s="662"/>
      <c r="Z16" s="650"/>
      <c r="AA16" s="661"/>
      <c r="AB16" s="661"/>
      <c r="AC16" s="662"/>
      <c r="AD16" s="650"/>
      <c r="AE16" s="661"/>
      <c r="AF16" s="661"/>
      <c r="AG16" s="662"/>
      <c r="AH16" s="644"/>
      <c r="AI16" s="661"/>
      <c r="AJ16" s="661"/>
      <c r="AK16" s="663"/>
      <c r="AL16" s="84">
        <f t="shared" si="2"/>
        <v>0</v>
      </c>
      <c r="AM16" s="83">
        <f t="shared" si="3"/>
        <v>0</v>
      </c>
      <c r="AN16" s="83">
        <f t="shared" si="4"/>
        <v>0</v>
      </c>
      <c r="AO16" s="83">
        <f t="shared" si="5"/>
        <v>0</v>
      </c>
      <c r="AP16" s="85">
        <f t="shared" si="6"/>
        <v>0</v>
      </c>
    </row>
    <row r="17" spans="1:42" s="2" customFormat="1" ht="12.75" x14ac:dyDescent="0.2">
      <c r="A17" s="799" t="s">
        <v>120</v>
      </c>
      <c r="B17" s="644"/>
      <c r="C17" s="661"/>
      <c r="D17" s="661"/>
      <c r="E17" s="661"/>
      <c r="F17" s="661"/>
      <c r="G17" s="661"/>
      <c r="H17" s="661"/>
      <c r="I17" s="661"/>
      <c r="J17" s="661"/>
      <c r="K17" s="661"/>
      <c r="L17" s="661"/>
      <c r="M17" s="663"/>
      <c r="N17" s="650"/>
      <c r="O17" s="661"/>
      <c r="P17" s="661"/>
      <c r="Q17" s="661"/>
      <c r="R17" s="661"/>
      <c r="S17" s="661"/>
      <c r="T17" s="661"/>
      <c r="U17" s="661"/>
      <c r="V17" s="661"/>
      <c r="W17" s="661"/>
      <c r="X17" s="661"/>
      <c r="Y17" s="662"/>
      <c r="Z17" s="650"/>
      <c r="AA17" s="661"/>
      <c r="AB17" s="661"/>
      <c r="AC17" s="662"/>
      <c r="AD17" s="650"/>
      <c r="AE17" s="661"/>
      <c r="AF17" s="661"/>
      <c r="AG17" s="662"/>
      <c r="AH17" s="644"/>
      <c r="AI17" s="661"/>
      <c r="AJ17" s="661"/>
      <c r="AK17" s="663"/>
      <c r="AL17" s="84">
        <f t="shared" si="2"/>
        <v>0</v>
      </c>
      <c r="AM17" s="83">
        <f t="shared" si="3"/>
        <v>0</v>
      </c>
      <c r="AN17" s="83">
        <f t="shared" si="4"/>
        <v>0</v>
      </c>
      <c r="AO17" s="83">
        <f t="shared" si="5"/>
        <v>0</v>
      </c>
      <c r="AP17" s="85">
        <f t="shared" si="6"/>
        <v>0</v>
      </c>
    </row>
    <row r="18" spans="1:42" s="2" customFormat="1" ht="12.75" x14ac:dyDescent="0.2">
      <c r="A18" s="799" t="s">
        <v>121</v>
      </c>
      <c r="B18" s="644"/>
      <c r="C18" s="661"/>
      <c r="D18" s="661"/>
      <c r="E18" s="661"/>
      <c r="F18" s="661"/>
      <c r="G18" s="661"/>
      <c r="H18" s="661"/>
      <c r="I18" s="661"/>
      <c r="J18" s="661"/>
      <c r="K18" s="661"/>
      <c r="L18" s="661"/>
      <c r="M18" s="663"/>
      <c r="N18" s="650"/>
      <c r="O18" s="661"/>
      <c r="P18" s="661"/>
      <c r="Q18" s="661"/>
      <c r="R18" s="661"/>
      <c r="S18" s="661"/>
      <c r="T18" s="661"/>
      <c r="U18" s="661"/>
      <c r="V18" s="661"/>
      <c r="W18" s="661"/>
      <c r="X18" s="661"/>
      <c r="Y18" s="662"/>
      <c r="Z18" s="650"/>
      <c r="AA18" s="661"/>
      <c r="AB18" s="661"/>
      <c r="AC18" s="662"/>
      <c r="AD18" s="650"/>
      <c r="AE18" s="661"/>
      <c r="AF18" s="661"/>
      <c r="AG18" s="662"/>
      <c r="AH18" s="644"/>
      <c r="AI18" s="661"/>
      <c r="AJ18" s="661"/>
      <c r="AK18" s="663"/>
      <c r="AL18" s="84">
        <f t="shared" si="2"/>
        <v>0</v>
      </c>
      <c r="AM18" s="83">
        <f t="shared" si="3"/>
        <v>0</v>
      </c>
      <c r="AN18" s="83">
        <f t="shared" si="4"/>
        <v>0</v>
      </c>
      <c r="AO18" s="83">
        <f t="shared" si="5"/>
        <v>0</v>
      </c>
      <c r="AP18" s="85">
        <f t="shared" si="6"/>
        <v>0</v>
      </c>
    </row>
    <row r="19" spans="1:42" s="2" customFormat="1" ht="12.75" x14ac:dyDescent="0.2">
      <c r="A19" s="799" t="s">
        <v>122</v>
      </c>
      <c r="B19" s="644"/>
      <c r="C19" s="661"/>
      <c r="D19" s="661"/>
      <c r="E19" s="661"/>
      <c r="F19" s="661"/>
      <c r="G19" s="661"/>
      <c r="H19" s="661"/>
      <c r="I19" s="661"/>
      <c r="J19" s="661"/>
      <c r="K19" s="661"/>
      <c r="L19" s="661"/>
      <c r="M19" s="663"/>
      <c r="N19" s="650"/>
      <c r="O19" s="661"/>
      <c r="P19" s="661"/>
      <c r="Q19" s="661"/>
      <c r="R19" s="661"/>
      <c r="S19" s="661"/>
      <c r="T19" s="661"/>
      <c r="U19" s="661"/>
      <c r="V19" s="661"/>
      <c r="W19" s="661"/>
      <c r="X19" s="661"/>
      <c r="Y19" s="662"/>
      <c r="Z19" s="650"/>
      <c r="AA19" s="661"/>
      <c r="AB19" s="661"/>
      <c r="AC19" s="662"/>
      <c r="AD19" s="650"/>
      <c r="AE19" s="661"/>
      <c r="AF19" s="661"/>
      <c r="AG19" s="662"/>
      <c r="AH19" s="644"/>
      <c r="AI19" s="661"/>
      <c r="AJ19" s="661"/>
      <c r="AK19" s="663"/>
      <c r="AL19" s="84">
        <f>SUM(B19:M19)</f>
        <v>0</v>
      </c>
      <c r="AM19" s="83">
        <f>SUM(N19:Y19)</f>
        <v>0</v>
      </c>
      <c r="AN19" s="83">
        <f>SUM(Z19:AC19)</f>
        <v>0</v>
      </c>
      <c r="AO19" s="83">
        <f>SUM(AD19:AG19)</f>
        <v>0</v>
      </c>
      <c r="AP19" s="85">
        <f>SUM(AH19:AK19)</f>
        <v>0</v>
      </c>
    </row>
    <row r="20" spans="1:42" s="2" customFormat="1" ht="12.75" x14ac:dyDescent="0.2">
      <c r="A20" s="742" t="s">
        <v>123</v>
      </c>
      <c r="B20" s="687"/>
      <c r="C20" s="688"/>
      <c r="D20" s="688"/>
      <c r="E20" s="688"/>
      <c r="F20" s="688"/>
      <c r="G20" s="688"/>
      <c r="H20" s="688"/>
      <c r="I20" s="688"/>
      <c r="J20" s="688"/>
      <c r="K20" s="688"/>
      <c r="L20" s="688"/>
      <c r="M20" s="689"/>
      <c r="N20" s="690"/>
      <c r="O20" s="688"/>
      <c r="P20" s="688"/>
      <c r="Q20" s="688"/>
      <c r="R20" s="688"/>
      <c r="S20" s="688"/>
      <c r="T20" s="688"/>
      <c r="U20" s="688"/>
      <c r="V20" s="688"/>
      <c r="W20" s="688"/>
      <c r="X20" s="688"/>
      <c r="Y20" s="691"/>
      <c r="Z20" s="690"/>
      <c r="AA20" s="688"/>
      <c r="AB20" s="688"/>
      <c r="AC20" s="691"/>
      <c r="AD20" s="690"/>
      <c r="AE20" s="688"/>
      <c r="AF20" s="688"/>
      <c r="AG20" s="691"/>
      <c r="AH20" s="687"/>
      <c r="AI20" s="688"/>
      <c r="AJ20" s="688"/>
      <c r="AK20" s="689"/>
      <c r="AL20" s="84">
        <f>SUM(B20:M20)</f>
        <v>0</v>
      </c>
      <c r="AM20" s="83">
        <f>SUM(N20:Y20)</f>
        <v>0</v>
      </c>
      <c r="AN20" s="83">
        <f>SUM(Z20:AC20)</f>
        <v>0</v>
      </c>
      <c r="AO20" s="83">
        <f>SUM(AD20:AG20)</f>
        <v>0</v>
      </c>
      <c r="AP20" s="85">
        <f>SUM(AH20:AK20)</f>
        <v>0</v>
      </c>
    </row>
    <row r="21" spans="1:42" s="2" customFormat="1" ht="12.75" x14ac:dyDescent="0.2">
      <c r="A21" s="742" t="s">
        <v>423</v>
      </c>
      <c r="B21" s="687"/>
      <c r="C21" s="688"/>
      <c r="D21" s="688"/>
      <c r="E21" s="688"/>
      <c r="F21" s="688"/>
      <c r="G21" s="688"/>
      <c r="H21" s="688"/>
      <c r="I21" s="688"/>
      <c r="J21" s="688"/>
      <c r="K21" s="688"/>
      <c r="L21" s="688"/>
      <c r="M21" s="689"/>
      <c r="N21" s="690"/>
      <c r="O21" s="688"/>
      <c r="P21" s="688"/>
      <c r="Q21" s="688"/>
      <c r="R21" s="688"/>
      <c r="S21" s="688"/>
      <c r="T21" s="688"/>
      <c r="U21" s="688"/>
      <c r="V21" s="688"/>
      <c r="W21" s="688"/>
      <c r="X21" s="688"/>
      <c r="Y21" s="691"/>
      <c r="Z21" s="690"/>
      <c r="AA21" s="688"/>
      <c r="AB21" s="688"/>
      <c r="AC21" s="691"/>
      <c r="AD21" s="690"/>
      <c r="AE21" s="688"/>
      <c r="AF21" s="688"/>
      <c r="AG21" s="691"/>
      <c r="AH21" s="687"/>
      <c r="AI21" s="688"/>
      <c r="AJ21" s="688"/>
      <c r="AK21" s="689"/>
      <c r="AL21" s="84">
        <f>SUM(B21:M21)</f>
        <v>0</v>
      </c>
      <c r="AM21" s="83">
        <f>SUM(N21:Y21)</f>
        <v>0</v>
      </c>
      <c r="AN21" s="83">
        <f>SUM(Z21:AC21)</f>
        <v>0</v>
      </c>
      <c r="AO21" s="83">
        <f>SUM(AD21:AG21)</f>
        <v>0</v>
      </c>
      <c r="AP21" s="85">
        <f>SUM(AH21:AK21)</f>
        <v>0</v>
      </c>
    </row>
    <row r="22" spans="1:42" s="2" customFormat="1" ht="12.75" x14ac:dyDescent="0.2">
      <c r="A22" s="740" t="s">
        <v>135</v>
      </c>
      <c r="B22" s="687"/>
      <c r="C22" s="688"/>
      <c r="D22" s="688"/>
      <c r="E22" s="688"/>
      <c r="F22" s="688"/>
      <c r="G22" s="688"/>
      <c r="H22" s="688"/>
      <c r="I22" s="688"/>
      <c r="J22" s="688"/>
      <c r="K22" s="688"/>
      <c r="L22" s="688"/>
      <c r="M22" s="689"/>
      <c r="N22" s="690"/>
      <c r="O22" s="688"/>
      <c r="P22" s="688"/>
      <c r="Q22" s="688"/>
      <c r="R22" s="688"/>
      <c r="S22" s="688"/>
      <c r="T22" s="688"/>
      <c r="U22" s="688"/>
      <c r="V22" s="688"/>
      <c r="W22" s="688"/>
      <c r="X22" s="688"/>
      <c r="Y22" s="691"/>
      <c r="Z22" s="690"/>
      <c r="AA22" s="688"/>
      <c r="AB22" s="688"/>
      <c r="AC22" s="691"/>
      <c r="AD22" s="690"/>
      <c r="AE22" s="688"/>
      <c r="AF22" s="688"/>
      <c r="AG22" s="691"/>
      <c r="AH22" s="687"/>
      <c r="AI22" s="688"/>
      <c r="AJ22" s="688"/>
      <c r="AK22" s="689"/>
      <c r="AL22" s="84">
        <f>SUM(B22:M22)</f>
        <v>0</v>
      </c>
      <c r="AM22" s="83">
        <f>SUM(N22:Y22)</f>
        <v>0</v>
      </c>
      <c r="AN22" s="83">
        <f>SUM(Z22:AC22)</f>
        <v>0</v>
      </c>
      <c r="AO22" s="83">
        <f>SUM(AD22:AG22)</f>
        <v>0</v>
      </c>
      <c r="AP22" s="85">
        <f>SUM(AH22:AK22)</f>
        <v>0</v>
      </c>
    </row>
    <row r="23" spans="1:42" s="2" customFormat="1" ht="13.5" thickBot="1" x14ac:dyDescent="0.25">
      <c r="A23" s="741" t="s">
        <v>135</v>
      </c>
      <c r="B23" s="687"/>
      <c r="C23" s="688"/>
      <c r="D23" s="688"/>
      <c r="E23" s="688"/>
      <c r="F23" s="688"/>
      <c r="G23" s="688"/>
      <c r="H23" s="688"/>
      <c r="I23" s="688"/>
      <c r="J23" s="688"/>
      <c r="K23" s="688"/>
      <c r="L23" s="688"/>
      <c r="M23" s="689"/>
      <c r="N23" s="690"/>
      <c r="O23" s="688"/>
      <c r="P23" s="688"/>
      <c r="Q23" s="688"/>
      <c r="R23" s="688"/>
      <c r="S23" s="688"/>
      <c r="T23" s="688"/>
      <c r="U23" s="688"/>
      <c r="V23" s="688"/>
      <c r="W23" s="688"/>
      <c r="X23" s="688"/>
      <c r="Y23" s="691"/>
      <c r="Z23" s="690"/>
      <c r="AA23" s="688"/>
      <c r="AB23" s="688"/>
      <c r="AC23" s="691"/>
      <c r="AD23" s="690"/>
      <c r="AE23" s="688"/>
      <c r="AF23" s="688"/>
      <c r="AG23" s="691"/>
      <c r="AH23" s="687"/>
      <c r="AI23" s="688"/>
      <c r="AJ23" s="688"/>
      <c r="AK23" s="689"/>
      <c r="AL23" s="89">
        <f t="shared" si="2"/>
        <v>0</v>
      </c>
      <c r="AM23" s="90">
        <f t="shared" si="3"/>
        <v>0</v>
      </c>
      <c r="AN23" s="90">
        <f t="shared" si="4"/>
        <v>0</v>
      </c>
      <c r="AO23" s="90">
        <f t="shared" si="5"/>
        <v>0</v>
      </c>
      <c r="AP23" s="91">
        <f t="shared" si="6"/>
        <v>0</v>
      </c>
    </row>
    <row r="24" spans="1:42" s="8" customFormat="1" ht="18.75" customHeight="1" thickBot="1" x14ac:dyDescent="0.25">
      <c r="A24" s="476" t="s">
        <v>106</v>
      </c>
      <c r="B24" s="170">
        <f>SUM(B9:B23)</f>
        <v>0</v>
      </c>
      <c r="C24" s="171">
        <f t="shared" ref="C24:AK24" si="7">SUM(C9:C23)</f>
        <v>0</v>
      </c>
      <c r="D24" s="171">
        <f t="shared" si="7"/>
        <v>0</v>
      </c>
      <c r="E24" s="171">
        <f t="shared" si="7"/>
        <v>0</v>
      </c>
      <c r="F24" s="171">
        <f t="shared" si="7"/>
        <v>0</v>
      </c>
      <c r="G24" s="171">
        <f t="shared" si="7"/>
        <v>0</v>
      </c>
      <c r="H24" s="171">
        <f t="shared" si="7"/>
        <v>0</v>
      </c>
      <c r="I24" s="171">
        <f t="shared" si="7"/>
        <v>0</v>
      </c>
      <c r="J24" s="171">
        <f t="shared" si="7"/>
        <v>0</v>
      </c>
      <c r="K24" s="171">
        <f t="shared" si="7"/>
        <v>0</v>
      </c>
      <c r="L24" s="171">
        <f t="shared" si="7"/>
        <v>0</v>
      </c>
      <c r="M24" s="172">
        <f t="shared" si="7"/>
        <v>0</v>
      </c>
      <c r="N24" s="173">
        <f t="shared" si="7"/>
        <v>0</v>
      </c>
      <c r="O24" s="171">
        <f t="shared" si="7"/>
        <v>0</v>
      </c>
      <c r="P24" s="171">
        <f t="shared" si="7"/>
        <v>0</v>
      </c>
      <c r="Q24" s="171">
        <f t="shared" si="7"/>
        <v>0</v>
      </c>
      <c r="R24" s="171">
        <f t="shared" si="7"/>
        <v>0</v>
      </c>
      <c r="S24" s="171">
        <f t="shared" si="7"/>
        <v>0</v>
      </c>
      <c r="T24" s="171">
        <f t="shared" si="7"/>
        <v>0</v>
      </c>
      <c r="U24" s="171">
        <f t="shared" si="7"/>
        <v>0</v>
      </c>
      <c r="V24" s="171">
        <f t="shared" si="7"/>
        <v>0</v>
      </c>
      <c r="W24" s="171">
        <f t="shared" si="7"/>
        <v>0</v>
      </c>
      <c r="X24" s="171">
        <f t="shared" si="7"/>
        <v>0</v>
      </c>
      <c r="Y24" s="174">
        <f t="shared" si="7"/>
        <v>0</v>
      </c>
      <c r="Z24" s="173">
        <f t="shared" si="7"/>
        <v>0</v>
      </c>
      <c r="AA24" s="171">
        <f t="shared" si="7"/>
        <v>0</v>
      </c>
      <c r="AB24" s="171">
        <f t="shared" si="7"/>
        <v>0</v>
      </c>
      <c r="AC24" s="174">
        <f t="shared" si="7"/>
        <v>0</v>
      </c>
      <c r="AD24" s="173">
        <f t="shared" si="7"/>
        <v>0</v>
      </c>
      <c r="AE24" s="171">
        <f t="shared" si="7"/>
        <v>0</v>
      </c>
      <c r="AF24" s="171">
        <f t="shared" si="7"/>
        <v>0</v>
      </c>
      <c r="AG24" s="174">
        <f t="shared" si="7"/>
        <v>0</v>
      </c>
      <c r="AH24" s="170">
        <f t="shared" si="7"/>
        <v>0</v>
      </c>
      <c r="AI24" s="171">
        <f t="shared" si="7"/>
        <v>0</v>
      </c>
      <c r="AJ24" s="171">
        <f t="shared" si="7"/>
        <v>0</v>
      </c>
      <c r="AK24" s="172">
        <f t="shared" si="7"/>
        <v>0</v>
      </c>
      <c r="AL24" s="173">
        <f>SUM(AL9:AL23)</f>
        <v>0</v>
      </c>
      <c r="AM24" s="171">
        <f>SUM(AM9:AM23)</f>
        <v>0</v>
      </c>
      <c r="AN24" s="171">
        <f>SUM(AN9:AN23)</f>
        <v>0</v>
      </c>
      <c r="AO24" s="171">
        <f>SUM(AO9:AO23)</f>
        <v>0</v>
      </c>
      <c r="AP24" s="174">
        <f>SUM(AP9:AP23)</f>
        <v>0</v>
      </c>
    </row>
    <row r="25" spans="1:42" s="2" customFormat="1" ht="29.25" customHeight="1" thickBot="1" x14ac:dyDescent="0.25">
      <c r="A25" s="568" t="s">
        <v>424</v>
      </c>
      <c r="B25" s="735"/>
      <c r="C25" s="736"/>
      <c r="D25" s="736"/>
      <c r="E25" s="736"/>
      <c r="F25" s="736"/>
      <c r="G25" s="736"/>
      <c r="H25" s="736"/>
      <c r="I25" s="736"/>
      <c r="J25" s="736"/>
      <c r="K25" s="736"/>
      <c r="L25" s="736"/>
      <c r="M25" s="645"/>
      <c r="N25" s="714"/>
      <c r="O25" s="736"/>
      <c r="P25" s="736"/>
      <c r="Q25" s="736"/>
      <c r="R25" s="736"/>
      <c r="S25" s="736"/>
      <c r="T25" s="736"/>
      <c r="U25" s="736"/>
      <c r="V25" s="736"/>
      <c r="W25" s="736"/>
      <c r="X25" s="736"/>
      <c r="Y25" s="646"/>
      <c r="Z25" s="714"/>
      <c r="AA25" s="736"/>
      <c r="AB25" s="736"/>
      <c r="AC25" s="646"/>
      <c r="AD25" s="714"/>
      <c r="AE25" s="736"/>
      <c r="AF25" s="736"/>
      <c r="AG25" s="646"/>
      <c r="AH25" s="735"/>
      <c r="AI25" s="736"/>
      <c r="AJ25" s="736"/>
      <c r="AK25" s="645"/>
      <c r="AL25" s="730">
        <f>SUM(B25:M25)</f>
        <v>0</v>
      </c>
      <c r="AM25" s="731">
        <f>SUM(N25:Y25)</f>
        <v>0</v>
      </c>
      <c r="AN25" s="731">
        <f>SUM(Z25:AC25)</f>
        <v>0</v>
      </c>
      <c r="AO25" s="731">
        <f>SUM(AD25:AG25)</f>
        <v>0</v>
      </c>
      <c r="AP25" s="732">
        <f>SUM(AH25:AK25)</f>
        <v>0</v>
      </c>
    </row>
    <row r="26" spans="1:42" s="2" customFormat="1" ht="24" customHeight="1" x14ac:dyDescent="0.2">
      <c r="A26" s="71" t="s">
        <v>124</v>
      </c>
      <c r="B26" s="175"/>
      <c r="C26" s="176"/>
      <c r="D26" s="176"/>
      <c r="E26" s="176"/>
      <c r="F26" s="176"/>
      <c r="G26" s="176"/>
      <c r="H26" s="176"/>
      <c r="I26" s="176"/>
      <c r="J26" s="176"/>
      <c r="K26" s="176"/>
      <c r="L26" s="176"/>
      <c r="M26" s="32"/>
      <c r="N26" s="177"/>
      <c r="O26" s="176"/>
      <c r="P26" s="176"/>
      <c r="Q26" s="176"/>
      <c r="R26" s="176"/>
      <c r="S26" s="176"/>
      <c r="T26" s="176"/>
      <c r="U26" s="176"/>
      <c r="V26" s="176"/>
      <c r="W26" s="176"/>
      <c r="X26" s="176"/>
      <c r="Y26" s="9"/>
      <c r="Z26" s="177"/>
      <c r="AA26" s="176"/>
      <c r="AB26" s="176"/>
      <c r="AC26" s="9"/>
      <c r="AD26" s="177"/>
      <c r="AE26" s="176"/>
      <c r="AF26" s="176"/>
      <c r="AG26" s="9"/>
      <c r="AH26" s="175"/>
      <c r="AI26" s="176"/>
      <c r="AJ26" s="176"/>
      <c r="AK26" s="32"/>
      <c r="AL26" s="177"/>
      <c r="AM26" s="176"/>
      <c r="AN26" s="176"/>
      <c r="AO26" s="176"/>
      <c r="AP26" s="9"/>
    </row>
    <row r="27" spans="1:42" s="2" customFormat="1" ht="12.75" x14ac:dyDescent="0.2">
      <c r="A27" s="481" t="s">
        <v>125</v>
      </c>
      <c r="B27" s="644"/>
      <c r="C27" s="661"/>
      <c r="D27" s="661"/>
      <c r="E27" s="661"/>
      <c r="F27" s="661"/>
      <c r="G27" s="661"/>
      <c r="H27" s="661"/>
      <c r="I27" s="661"/>
      <c r="J27" s="661"/>
      <c r="K27" s="661"/>
      <c r="L27" s="661"/>
      <c r="M27" s="663"/>
      <c r="N27" s="650"/>
      <c r="O27" s="661"/>
      <c r="P27" s="661"/>
      <c r="Q27" s="661"/>
      <c r="R27" s="661"/>
      <c r="S27" s="661"/>
      <c r="T27" s="661"/>
      <c r="U27" s="661"/>
      <c r="V27" s="661"/>
      <c r="W27" s="661"/>
      <c r="X27" s="661"/>
      <c r="Y27" s="662"/>
      <c r="Z27" s="650"/>
      <c r="AA27" s="661"/>
      <c r="AB27" s="661"/>
      <c r="AC27" s="662"/>
      <c r="AD27" s="650"/>
      <c r="AE27" s="661"/>
      <c r="AF27" s="661"/>
      <c r="AG27" s="662"/>
      <c r="AH27" s="644"/>
      <c r="AI27" s="661"/>
      <c r="AJ27" s="661"/>
      <c r="AK27" s="663"/>
      <c r="AL27" s="84">
        <f>SUM(B27:M27)</f>
        <v>0</v>
      </c>
      <c r="AM27" s="83">
        <f>SUM(N27:Y27)</f>
        <v>0</v>
      </c>
      <c r="AN27" s="83">
        <f>SUM(Z27:AC27)</f>
        <v>0</v>
      </c>
      <c r="AO27" s="83">
        <f>SUM(AD27:AG27)</f>
        <v>0</v>
      </c>
      <c r="AP27" s="85">
        <f>SUM(AH27:AK27)</f>
        <v>0</v>
      </c>
    </row>
    <row r="28" spans="1:42" s="2" customFormat="1" ht="12.75" x14ac:dyDescent="0.2">
      <c r="A28" s="477" t="s">
        <v>126</v>
      </c>
      <c r="B28" s="644"/>
      <c r="C28" s="661"/>
      <c r="D28" s="661"/>
      <c r="E28" s="661"/>
      <c r="F28" s="661"/>
      <c r="G28" s="661"/>
      <c r="H28" s="661"/>
      <c r="I28" s="661"/>
      <c r="J28" s="661"/>
      <c r="K28" s="661"/>
      <c r="L28" s="661"/>
      <c r="M28" s="663"/>
      <c r="N28" s="650"/>
      <c r="O28" s="661"/>
      <c r="P28" s="661"/>
      <c r="Q28" s="661"/>
      <c r="R28" s="661"/>
      <c r="S28" s="661"/>
      <c r="T28" s="661"/>
      <c r="U28" s="661"/>
      <c r="V28" s="661"/>
      <c r="W28" s="661"/>
      <c r="X28" s="661"/>
      <c r="Y28" s="662"/>
      <c r="Z28" s="650"/>
      <c r="AA28" s="661"/>
      <c r="AB28" s="661"/>
      <c r="AC28" s="662"/>
      <c r="AD28" s="650"/>
      <c r="AE28" s="661"/>
      <c r="AF28" s="661"/>
      <c r="AG28" s="662"/>
      <c r="AH28" s="644"/>
      <c r="AI28" s="661"/>
      <c r="AJ28" s="661"/>
      <c r="AK28" s="663"/>
      <c r="AL28" s="84">
        <f>SUM(B28:M28)</f>
        <v>0</v>
      </c>
      <c r="AM28" s="83">
        <f>SUM(N28:Y28)</f>
        <v>0</v>
      </c>
      <c r="AN28" s="83">
        <f>SUM(Z28:AC28)</f>
        <v>0</v>
      </c>
      <c r="AO28" s="83">
        <f>SUM(AD28:AG28)</f>
        <v>0</v>
      </c>
      <c r="AP28" s="85">
        <f>SUM(AH28:AK28)</f>
        <v>0</v>
      </c>
    </row>
    <row r="29" spans="1:42" s="2" customFormat="1" ht="13.5" thickBot="1" x14ac:dyDescent="0.25">
      <c r="A29" s="477" t="s">
        <v>280</v>
      </c>
      <c r="B29" s="644"/>
      <c r="C29" s="661"/>
      <c r="D29" s="661"/>
      <c r="E29" s="661"/>
      <c r="F29" s="661"/>
      <c r="G29" s="661"/>
      <c r="H29" s="661"/>
      <c r="I29" s="661"/>
      <c r="J29" s="661"/>
      <c r="K29" s="661"/>
      <c r="L29" s="661"/>
      <c r="M29" s="663"/>
      <c r="N29" s="650"/>
      <c r="O29" s="661"/>
      <c r="P29" s="661"/>
      <c r="Q29" s="661"/>
      <c r="R29" s="661"/>
      <c r="S29" s="661"/>
      <c r="T29" s="661"/>
      <c r="U29" s="661"/>
      <c r="V29" s="661"/>
      <c r="W29" s="661"/>
      <c r="X29" s="661"/>
      <c r="Y29" s="662"/>
      <c r="Z29" s="650"/>
      <c r="AA29" s="661"/>
      <c r="AB29" s="661"/>
      <c r="AC29" s="662"/>
      <c r="AD29" s="650"/>
      <c r="AE29" s="661"/>
      <c r="AF29" s="661"/>
      <c r="AG29" s="662"/>
      <c r="AH29" s="644"/>
      <c r="AI29" s="661"/>
      <c r="AJ29" s="661"/>
      <c r="AK29" s="663"/>
      <c r="AL29" s="84">
        <f>SUM(B29:M29)</f>
        <v>0</v>
      </c>
      <c r="AM29" s="83">
        <f>SUM(N29:Y29)</f>
        <v>0</v>
      </c>
      <c r="AN29" s="83">
        <f>SUM(Z29:AC29)</f>
        <v>0</v>
      </c>
      <c r="AO29" s="83">
        <f>SUM(AD29:AG29)</f>
        <v>0</v>
      </c>
      <c r="AP29" s="85">
        <f>SUM(AH29:AK29)</f>
        <v>0</v>
      </c>
    </row>
    <row r="30" spans="1:42" s="2" customFormat="1" ht="13.5" hidden="1" thickBot="1" x14ac:dyDescent="0.25">
      <c r="A30" s="478" t="s">
        <v>279</v>
      </c>
      <c r="B30" s="687"/>
      <c r="C30" s="688"/>
      <c r="D30" s="688"/>
      <c r="E30" s="688"/>
      <c r="F30" s="688"/>
      <c r="G30" s="688"/>
      <c r="H30" s="688"/>
      <c r="I30" s="688"/>
      <c r="J30" s="688"/>
      <c r="K30" s="688"/>
      <c r="L30" s="688"/>
      <c r="M30" s="689"/>
      <c r="N30" s="690"/>
      <c r="O30" s="688"/>
      <c r="P30" s="688"/>
      <c r="Q30" s="688"/>
      <c r="R30" s="688"/>
      <c r="S30" s="688"/>
      <c r="T30" s="688"/>
      <c r="U30" s="688"/>
      <c r="V30" s="688"/>
      <c r="W30" s="688"/>
      <c r="X30" s="688"/>
      <c r="Y30" s="691"/>
      <c r="Z30" s="690"/>
      <c r="AA30" s="688"/>
      <c r="AB30" s="688"/>
      <c r="AC30" s="691"/>
      <c r="AD30" s="690"/>
      <c r="AE30" s="688"/>
      <c r="AF30" s="688"/>
      <c r="AG30" s="691"/>
      <c r="AH30" s="687"/>
      <c r="AI30" s="688"/>
      <c r="AJ30" s="688"/>
      <c r="AK30" s="689"/>
      <c r="AL30" s="89">
        <f>SUM(B30:M30)</f>
        <v>0</v>
      </c>
      <c r="AM30" s="90">
        <f>SUM(N30:Y30)</f>
        <v>0</v>
      </c>
      <c r="AN30" s="90">
        <f>SUM(Z30:AC30)</f>
        <v>0</v>
      </c>
      <c r="AO30" s="90">
        <f>SUM(AD30:AG30)</f>
        <v>0</v>
      </c>
      <c r="AP30" s="91">
        <f>SUM(AH30:AK30)</f>
        <v>0</v>
      </c>
    </row>
    <row r="31" spans="1:42" s="8" customFormat="1" ht="19.5" customHeight="1" thickBot="1" x14ac:dyDescent="0.25">
      <c r="A31" s="743" t="s">
        <v>106</v>
      </c>
      <c r="B31" s="378">
        <f>SUM(B27:B30)</f>
        <v>0</v>
      </c>
      <c r="C31" s="728">
        <f t="shared" ref="C31:AK31" si="8">SUM(C27:C30)</f>
        <v>0</v>
      </c>
      <c r="D31" s="728">
        <f t="shared" si="8"/>
        <v>0</v>
      </c>
      <c r="E31" s="728">
        <f t="shared" si="8"/>
        <v>0</v>
      </c>
      <c r="F31" s="728">
        <f t="shared" si="8"/>
        <v>0</v>
      </c>
      <c r="G31" s="728">
        <f t="shared" si="8"/>
        <v>0</v>
      </c>
      <c r="H31" s="728">
        <f t="shared" si="8"/>
        <v>0</v>
      </c>
      <c r="I31" s="728">
        <f t="shared" si="8"/>
        <v>0</v>
      </c>
      <c r="J31" s="728">
        <f t="shared" si="8"/>
        <v>0</v>
      </c>
      <c r="K31" s="728">
        <f t="shared" si="8"/>
        <v>0</v>
      </c>
      <c r="L31" s="728">
        <f t="shared" si="8"/>
        <v>0</v>
      </c>
      <c r="M31" s="729">
        <f t="shared" si="8"/>
        <v>0</v>
      </c>
      <c r="N31" s="173">
        <f t="shared" si="8"/>
        <v>0</v>
      </c>
      <c r="O31" s="171">
        <f t="shared" si="8"/>
        <v>0</v>
      </c>
      <c r="P31" s="171">
        <f t="shared" si="8"/>
        <v>0</v>
      </c>
      <c r="Q31" s="171">
        <f t="shared" si="8"/>
        <v>0</v>
      </c>
      <c r="R31" s="171">
        <f t="shared" si="8"/>
        <v>0</v>
      </c>
      <c r="S31" s="171">
        <f t="shared" si="8"/>
        <v>0</v>
      </c>
      <c r="T31" s="171">
        <f t="shared" si="8"/>
        <v>0</v>
      </c>
      <c r="U31" s="171">
        <f t="shared" si="8"/>
        <v>0</v>
      </c>
      <c r="V31" s="171">
        <f t="shared" si="8"/>
        <v>0</v>
      </c>
      <c r="W31" s="171">
        <f t="shared" si="8"/>
        <v>0</v>
      </c>
      <c r="X31" s="171">
        <f t="shared" si="8"/>
        <v>0</v>
      </c>
      <c r="Y31" s="174">
        <f t="shared" si="8"/>
        <v>0</v>
      </c>
      <c r="Z31" s="173">
        <f t="shared" si="8"/>
        <v>0</v>
      </c>
      <c r="AA31" s="171">
        <f t="shared" si="8"/>
        <v>0</v>
      </c>
      <c r="AB31" s="171">
        <f t="shared" si="8"/>
        <v>0</v>
      </c>
      <c r="AC31" s="174">
        <f t="shared" si="8"/>
        <v>0</v>
      </c>
      <c r="AD31" s="173">
        <f t="shared" si="8"/>
        <v>0</v>
      </c>
      <c r="AE31" s="171">
        <f t="shared" si="8"/>
        <v>0</v>
      </c>
      <c r="AF31" s="171">
        <f t="shared" si="8"/>
        <v>0</v>
      </c>
      <c r="AG31" s="174">
        <f t="shared" si="8"/>
        <v>0</v>
      </c>
      <c r="AH31" s="170">
        <f t="shared" si="8"/>
        <v>0</v>
      </c>
      <c r="AI31" s="171">
        <f t="shared" si="8"/>
        <v>0</v>
      </c>
      <c r="AJ31" s="171">
        <f t="shared" si="8"/>
        <v>0</v>
      </c>
      <c r="AK31" s="172">
        <f t="shared" si="8"/>
        <v>0</v>
      </c>
      <c r="AL31" s="173">
        <f>SUM(AL27:AL30)</f>
        <v>0</v>
      </c>
      <c r="AM31" s="171">
        <f>SUM(AM27:AM30)</f>
        <v>0</v>
      </c>
      <c r="AN31" s="171">
        <f>SUM(AN27:AN30)</f>
        <v>0</v>
      </c>
      <c r="AO31" s="171">
        <f>SUM(AO27:AO30)</f>
        <v>0</v>
      </c>
      <c r="AP31" s="174">
        <f>SUM(AP27:AP30)</f>
        <v>0</v>
      </c>
    </row>
    <row r="32" spans="1:42" s="8" customFormat="1" ht="17.25" customHeight="1" thickBot="1" x14ac:dyDescent="0.25">
      <c r="A32" s="92" t="s">
        <v>127</v>
      </c>
      <c r="B32" s="173">
        <f>B24+B25+B31</f>
        <v>0</v>
      </c>
      <c r="C32" s="171">
        <f t="shared" ref="C32:AK32" si="9">C24+C25+C31</f>
        <v>0</v>
      </c>
      <c r="D32" s="171">
        <f t="shared" si="9"/>
        <v>0</v>
      </c>
      <c r="E32" s="171">
        <f t="shared" si="9"/>
        <v>0</v>
      </c>
      <c r="F32" s="171">
        <f t="shared" si="9"/>
        <v>0</v>
      </c>
      <c r="G32" s="171">
        <f t="shared" si="9"/>
        <v>0</v>
      </c>
      <c r="H32" s="171">
        <f t="shared" si="9"/>
        <v>0</v>
      </c>
      <c r="I32" s="171">
        <f t="shared" si="9"/>
        <v>0</v>
      </c>
      <c r="J32" s="171">
        <f t="shared" si="9"/>
        <v>0</v>
      </c>
      <c r="K32" s="171">
        <f t="shared" si="9"/>
        <v>0</v>
      </c>
      <c r="L32" s="171">
        <f t="shared" si="9"/>
        <v>0</v>
      </c>
      <c r="M32" s="174">
        <f t="shared" si="9"/>
        <v>0</v>
      </c>
      <c r="N32" s="173">
        <f t="shared" si="9"/>
        <v>0</v>
      </c>
      <c r="O32" s="171">
        <f t="shared" si="9"/>
        <v>0</v>
      </c>
      <c r="P32" s="171">
        <f t="shared" si="9"/>
        <v>0</v>
      </c>
      <c r="Q32" s="171">
        <f t="shared" si="9"/>
        <v>0</v>
      </c>
      <c r="R32" s="171">
        <f t="shared" si="9"/>
        <v>0</v>
      </c>
      <c r="S32" s="171">
        <f t="shared" si="9"/>
        <v>0</v>
      </c>
      <c r="T32" s="171">
        <f t="shared" si="9"/>
        <v>0</v>
      </c>
      <c r="U32" s="171">
        <f t="shared" si="9"/>
        <v>0</v>
      </c>
      <c r="V32" s="171">
        <f t="shared" si="9"/>
        <v>0</v>
      </c>
      <c r="W32" s="171">
        <f t="shared" si="9"/>
        <v>0</v>
      </c>
      <c r="X32" s="171">
        <f t="shared" si="9"/>
        <v>0</v>
      </c>
      <c r="Y32" s="174">
        <f t="shared" si="9"/>
        <v>0</v>
      </c>
      <c r="Z32" s="173">
        <f t="shared" si="9"/>
        <v>0</v>
      </c>
      <c r="AA32" s="171">
        <f t="shared" si="9"/>
        <v>0</v>
      </c>
      <c r="AB32" s="171">
        <f t="shared" si="9"/>
        <v>0</v>
      </c>
      <c r="AC32" s="174">
        <f t="shared" si="9"/>
        <v>0</v>
      </c>
      <c r="AD32" s="173">
        <f t="shared" si="9"/>
        <v>0</v>
      </c>
      <c r="AE32" s="171">
        <f t="shared" si="9"/>
        <v>0</v>
      </c>
      <c r="AF32" s="171">
        <f t="shared" si="9"/>
        <v>0</v>
      </c>
      <c r="AG32" s="174">
        <f t="shared" si="9"/>
        <v>0</v>
      </c>
      <c r="AH32" s="173">
        <f t="shared" si="9"/>
        <v>0</v>
      </c>
      <c r="AI32" s="171">
        <f t="shared" si="9"/>
        <v>0</v>
      </c>
      <c r="AJ32" s="171">
        <f t="shared" si="9"/>
        <v>0</v>
      </c>
      <c r="AK32" s="174">
        <f t="shared" si="9"/>
        <v>0</v>
      </c>
      <c r="AL32" s="173">
        <f>AL24+AL25+AL31</f>
        <v>0</v>
      </c>
      <c r="AM32" s="171">
        <f>AM24+AM25+AM31</f>
        <v>0</v>
      </c>
      <c r="AN32" s="171">
        <f>AN24+AN25+AN31</f>
        <v>0</v>
      </c>
      <c r="AO32" s="171">
        <f>AO24+AO25+AO31</f>
        <v>0</v>
      </c>
      <c r="AP32" s="174">
        <f>AP24+AP25+AP31</f>
        <v>0</v>
      </c>
    </row>
  </sheetData>
  <sheetProtection password="B210" sheet="1"/>
  <mergeCells count="6">
    <mergeCell ref="AH6:AK6"/>
    <mergeCell ref="A6:A7"/>
    <mergeCell ref="B6:M6"/>
    <mergeCell ref="N6:Y6"/>
    <mergeCell ref="Z6:AC6"/>
    <mergeCell ref="AD6:AG6"/>
  </mergeCells>
  <dataValidations count="2">
    <dataValidation allowBlank="1" showInputMessage="1" showErrorMessage="1" error="In diese Zelle keine Werte eingeben." sqref="A27:A31 A9:A24"/>
    <dataValidation type="decimal" allowBlank="1" showInputMessage="1" showErrorMessage="1" errorTitle="Zahlen" error="Bitte nur positive Zahlen erfassen." sqref="B25:AK25 B27:AK30 B9:AK23">
      <formula1>0</formula1>
      <formula2>99999999999999</formula2>
    </dataValidation>
  </dataValidations>
  <pageMargins left="0.7" right="0.7" top="0.78740157499999996" bottom="0.78740157499999996" header="0.3" footer="0.3"/>
  <pageSetup paperSize="9" scale="25" orientation="landscape" horizontalDpi="1200" verticalDpi="1200" copies="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49</vt:i4>
      </vt:variant>
    </vt:vector>
  </HeadingPairs>
  <TitlesOfParts>
    <vt:vector size="68" baseType="lpstr">
      <vt:lpstr>Angaben zum Unternehmen</vt:lpstr>
      <vt:lpstr>Bilanz</vt:lpstr>
      <vt:lpstr>GuV</vt:lpstr>
      <vt:lpstr>Finanzplan</vt:lpstr>
      <vt:lpstr>Plan - Rohertrag</vt:lpstr>
      <vt:lpstr>Hinweise</vt:lpstr>
      <vt:lpstr>Plan - Personalausgaben</vt:lpstr>
      <vt:lpstr>HT_Personalausgaben</vt:lpstr>
      <vt:lpstr>Plan - Betriebsausgaben</vt:lpstr>
      <vt:lpstr>Plan - Investitionen</vt:lpstr>
      <vt:lpstr>Plan - Neutrales Ergebnis</vt:lpstr>
      <vt:lpstr>Plan - Kapital</vt:lpstr>
      <vt:lpstr>HT_Liquidität_Steuer</vt:lpstr>
      <vt:lpstr>HT_Frühphase_Anker</vt:lpstr>
      <vt:lpstr>Plan - sonstige Ausgaben</vt:lpstr>
      <vt:lpstr>Ergebnis - Frühphasenförderung</vt:lpstr>
      <vt:lpstr>Ergebnis - Gesamt</vt:lpstr>
      <vt:lpstr>Technik_Gültigkeit</vt:lpstr>
      <vt:lpstr>Technik_Version</vt:lpstr>
      <vt:lpstr>Alter</vt:lpstr>
      <vt:lpstr>Anteil_Darlehen_Ankerprojekt</vt:lpstr>
      <vt:lpstr>Anteil_Darlehen_Frühphase_1</vt:lpstr>
      <vt:lpstr>Anteil_Zuschuss_Ankerprojekt</vt:lpstr>
      <vt:lpstr>Anteil_Zuschuss_Frühphase_1</vt:lpstr>
      <vt:lpstr>Antragsnummer</vt:lpstr>
      <vt:lpstr>Anzahlungen</vt:lpstr>
      <vt:lpstr>Art_BWA</vt:lpstr>
      <vt:lpstr>Art_JA</vt:lpstr>
      <vt:lpstr>Beginn_Ankerprojekt</vt:lpstr>
      <vt:lpstr>Datum_Bilanzsstichtag</vt:lpstr>
      <vt:lpstr>Datum_BWA</vt:lpstr>
      <vt:lpstr>Datum_Ende_Planjahr_1</vt:lpstr>
      <vt:lpstr>Datum_FP1_Beginn</vt:lpstr>
      <vt:lpstr>Datum_FP1_Ende</vt:lpstr>
      <vt:lpstr>Datum_FP2_Beginn</vt:lpstr>
      <vt:lpstr>Datum_FP2_Ende</vt:lpstr>
      <vt:lpstr>Datum_JA</vt:lpstr>
      <vt:lpstr>Datum_Planungsbeginn</vt:lpstr>
      <vt:lpstr>Eigenanteil_Darlehen_Ankerprojekt</vt:lpstr>
      <vt:lpstr>Eigenanteil_Frühphase_1</vt:lpstr>
      <vt:lpstr>Eigenanteil_Frühphase_2</vt:lpstr>
      <vt:lpstr>Eigenanteil_Zuschuss_Ankerprojekt</vt:lpstr>
      <vt:lpstr>Ende_Ankerprojekt</vt:lpstr>
      <vt:lpstr>G_BWA</vt:lpstr>
      <vt:lpstr>G_JA</vt:lpstr>
      <vt:lpstr>G_MwSt</vt:lpstr>
      <vt:lpstr>G_Verz_Personal</vt:lpstr>
      <vt:lpstr>G_Verz_Umsatz</vt:lpstr>
      <vt:lpstr>Höchstbetrag_Frühphase_1</vt:lpstr>
      <vt:lpstr>Höchstbetrag_Frühphase_2</vt:lpstr>
      <vt:lpstr>Höchstbetrag_rückzahlbare_Mittel_Ankerprojekt</vt:lpstr>
      <vt:lpstr>Höchstbetrag_Zuschuss_Ankerprojekt</vt:lpstr>
      <vt:lpstr>Monate_Jahr1</vt:lpstr>
      <vt:lpstr>Mwst</vt:lpstr>
      <vt:lpstr>Name</vt:lpstr>
      <vt:lpstr>PV_Nummer</vt:lpstr>
      <vt:lpstr>Version_Datum</vt:lpstr>
      <vt:lpstr>Version_Nummer</vt:lpstr>
      <vt:lpstr>Verzögerung_Investitionen</vt:lpstr>
      <vt:lpstr>Verzögerung_Material</vt:lpstr>
      <vt:lpstr>Verzögerung_Personal</vt:lpstr>
      <vt:lpstr>Verzögerung_Sonstige</vt:lpstr>
      <vt:lpstr>Verzögerung_Steuer</vt:lpstr>
      <vt:lpstr>Verzögerung_Umsatz</vt:lpstr>
      <vt:lpstr>Zins_Anker</vt:lpstr>
      <vt:lpstr>Zins_FP1</vt:lpstr>
      <vt:lpstr>Zins_FP2</vt:lpstr>
      <vt:lpstr>Zins_Liquiplan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Lusansky, Lars</dc:creator>
  <cp:lastModifiedBy>Lusansky, Lars</cp:lastModifiedBy>
  <dcterms:created xsi:type="dcterms:W3CDTF">2012-09-17T06:35:32Z</dcterms:created>
  <dcterms:modified xsi:type="dcterms:W3CDTF">2026-01-09T05:06:35Z</dcterms:modified>
</cp:coreProperties>
</file>